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odeName="xlsBook"/>
  <mc:AlternateContent xmlns:mc="http://schemas.openxmlformats.org/markup-compatibility/2006">
    <mc:Choice Requires="x15">
      <x15ac:absPath xmlns:x15ac="http://schemas.microsoft.com/office/spreadsheetml/2010/11/ac" url="D:\Документы\ДС НИПАС\сайт\Линцова\"/>
    </mc:Choice>
  </mc:AlternateContent>
  <xr:revisionPtr revIDLastSave="0" documentId="8_{5321ED1D-0F94-46E5-9344-0E72B52A7590}" xr6:coauthVersionLast="36" xr6:coauthVersionMax="36" xr10:uidLastSave="{00000000-0000-0000-0000-000000000000}"/>
  <bookViews>
    <workbookView xWindow="0" yWindow="0" windowWidth="13800" windowHeight="4500" tabRatio="887" firstSheet="1" activeTab="13" xr2:uid="{00000000-000D-0000-FFFF-FFFF00000000}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ех" sheetId="613" state="veryHidden" r:id="rId7"/>
    <sheet name="Форма 2.2 | Т-тех" sheetId="530" state="veryHidden" r:id="rId8"/>
    <sheet name="Форма 1.0.1 | Т-транс" sheetId="614" state="veryHidden" r:id="rId9"/>
    <sheet name="Форма 2.2 | Т-транс" sheetId="567" state="veryHidden" r:id="rId10"/>
    <sheet name="Форма 1.0.1 | Т-подвоз" sheetId="615" state="veryHidden" r:id="rId11"/>
    <sheet name="Форма 2.2 | Т-подвоз" sheetId="559" state="veryHidden" r:id="rId12"/>
    <sheet name="Форма 1.0.1 | Т-пит" sheetId="616" r:id="rId13"/>
    <sheet name="Форма 2.2 | Т-пит" sheetId="560" r:id="rId14"/>
    <sheet name="Форма 1.0.1 | Т-подкл(инд)" sheetId="617" state="veryHidden" r:id="rId15"/>
    <sheet name="Форма 2.3 | Т-подкл(инд)" sheetId="598" state="veryHidden" r:id="rId16"/>
    <sheet name="Форма 1.0.1 | Т-подкл" sheetId="618" state="veryHidden" r:id="rId17"/>
    <sheet name="Форма 2.3 | Т-подкл" sheetId="566" state="veryHidden" r:id="rId18"/>
    <sheet name="Форма 1.0.1 | Форма 2.11" sheetId="622" r:id="rId19"/>
    <sheet name="Форма 2.11" sheetId="608" r:id="rId20"/>
    <sheet name="Форма 1.0.1 | Форма 2.12" sheetId="625" r:id="rId21"/>
    <sheet name="Форма 2.12" sheetId="610" r:id="rId22"/>
    <sheet name="Форма 1.0.2" sheetId="550" state="veryHidden" r:id="rId23"/>
    <sheet name="Сведения об изменении" sheetId="568" state="veryHidden" r:id="rId24"/>
    <sheet name="Комментарии" sheetId="431" r:id="rId25"/>
    <sheet name="Проверка" sheetId="546" r:id="rId26"/>
    <sheet name="modListTempFilter" sheetId="620" state="veryHidden" r:id="rId27"/>
    <sheet name="modCheckCyan" sheetId="612" state="veryHidden" r:id="rId28"/>
    <sheet name="REESTR_LINK" sheetId="602" state="veryHidden" r:id="rId29"/>
    <sheet name="REESTR_DS" sheetId="603" state="veryHidden" r:id="rId30"/>
    <sheet name="modHTTP" sheetId="604" state="veryHidden" r:id="rId31"/>
    <sheet name="modfrmRezimChoose" sheetId="609" state="veryHidden" r:id="rId32"/>
    <sheet name="modSheetMain" sheetId="599" state="veryHidden" r:id="rId33"/>
    <sheet name="REESTR_VT" sheetId="577" state="veryHidden" r:id="rId34"/>
    <sheet name="REESTR_VED" sheetId="579" state="veryHidden" r:id="rId35"/>
    <sheet name="modfrmReestrObj" sheetId="570" state="veryHidden" r:id="rId36"/>
    <sheet name="AllSheetsInThisWorkbook" sheetId="389" state="veryHidden" r:id="rId37"/>
    <sheet name="et_union_vert" sheetId="521" state="veryHidden" r:id="rId38"/>
    <sheet name="modInstruction" sheetId="605" state="veryHidden" r:id="rId39"/>
    <sheet name="modRegion" sheetId="528" state="veryHidden" r:id="rId40"/>
    <sheet name="modReestr" sheetId="433" state="veryHidden" r:id="rId41"/>
    <sheet name="modfrmReestr" sheetId="434" state="veryHidden" r:id="rId42"/>
    <sheet name="modUpdTemplMain" sheetId="424" state="veryHidden" r:id="rId43"/>
    <sheet name="REESTR_ORG" sheetId="390" state="veryHidden" r:id="rId44"/>
    <sheet name="modClassifierValidate" sheetId="400" state="veryHidden" r:id="rId45"/>
    <sheet name="modProv" sheetId="520" state="veryHidden" r:id="rId46"/>
    <sheet name="modHyp" sheetId="398" state="veryHidden" r:id="rId47"/>
    <sheet name="modServiceModule" sheetId="594" state="veryHidden" r:id="rId48"/>
    <sheet name="modList01" sheetId="551" state="veryHidden" r:id="rId49"/>
    <sheet name="modList02" sheetId="504" state="veryHidden" r:id="rId50"/>
    <sheet name="modList03" sheetId="549" state="veryHidden" r:id="rId51"/>
    <sheet name="et_union_hor" sheetId="471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modInfo" sheetId="513" state="veryHidden" r:id="rId56"/>
    <sheet name="modList05" sheetId="619" state="veryHidden" r:id="rId57"/>
    <sheet name="modList06" sheetId="553" state="veryHidden" r:id="rId58"/>
    <sheet name="modList07" sheetId="569" state="veryHidden" r:id="rId59"/>
    <sheet name="modList11" sheetId="539" state="veryHidden" r:id="rId60"/>
    <sheet name="modList12" sheetId="611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5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2.2 | Т-тех'!$M$28</definedName>
    <definedName name="add_CT_10">'Форма 2.3 | Т-подкл'!$M$28</definedName>
    <definedName name="add_CT_2">'Форма 2.2 | Т-транс'!$M$28</definedName>
    <definedName name="add_CT_3">'Форма 2.2 | Т-подвоз'!$M$28</definedName>
    <definedName name="add_CT_9">'Форма 2.3 | Т-подкл(инд)'!$M$28</definedName>
    <definedName name="add_MO_1">'Форма 2.2 | Т-тех'!$M$29</definedName>
    <definedName name="add_MO_10">'Форма 2.3 | Т-подкл'!$M$29</definedName>
    <definedName name="add_MO_2">'Форма 2.2 | Т-транс'!$M$29</definedName>
    <definedName name="add_MO_3">'Форма 2.2 | Т-подвоз'!$M$29</definedName>
    <definedName name="add_MO_9">'Форма 2.3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2.2 | Т-тех'!$M$30</definedName>
    <definedName name="add_Rate_10">'Форма 2.3 | Т-подкл'!$M$30</definedName>
    <definedName name="add_Rate_2">'Форма 2.2 | Т-транс'!$M$30</definedName>
    <definedName name="add_Rate_3">'Форма 2.2 | Т-подвоз'!$M$30</definedName>
    <definedName name="add_Rate_9">'Форма 2.3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2.2 | Т-тех'!$M$27</definedName>
    <definedName name="add_Warm_2">'Форма 2.2 | Т-транс'!$M$27</definedName>
    <definedName name="add_Warm_3">'Форма 2.2 | Т-подвоз'!$M$27</definedName>
    <definedName name="add_Warm_4">'Форма 2.2 | Т-пит'!$M$27</definedName>
    <definedName name="anscount" hidden="1">1</definedName>
    <definedName name="apr_10">'Форма 2.3 | Т-подкл'!$AC$7:$AI$12</definedName>
    <definedName name="apr_2">'Форма 2.2 | Т-транс'!$O$8:$T$11</definedName>
    <definedName name="apr_3">'Форма 2.2 | Т-подвоз'!$O$8:$T$11</definedName>
    <definedName name="apr_9">'Форма 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2.2 | Т-тех'!$M$18:$W$30</definedName>
    <definedName name="checkCell_List06_1_double_date">'Форма 2.2 | Т-тех'!$X$18:$X$30</definedName>
    <definedName name="checkCell_List06_1_unique_t">'Форма 2.2 | Т-тех'!$M$18:$M$30</definedName>
    <definedName name="checkCell_List06_1_unique_t1">'Форма 2.2 | Т-тех'!$Y$18:$Y$30</definedName>
    <definedName name="checkCell_List06_10">'Форма 2.3 | Т-подкл'!$M$19:$AL$30</definedName>
    <definedName name="checkCell_List06_10_double_date">'Форма 2.3 | Т-подкл'!$AM$19:$AM$30</definedName>
    <definedName name="checkCell_List06_10_plata1">'Форма 2.3 | Т-подкл'!$AC$15:$AD$30</definedName>
    <definedName name="checkCell_List06_10_plata2">'Форма 2.3 | Т-подкл'!$AE$15:$AF$30</definedName>
    <definedName name="checkCell_List06_10_unique">'Форма 2.3 | Т-подкл'!$AN$19:$AN$30</definedName>
    <definedName name="checkCell_List06_2">'Форма 2.2 | Т-транс'!$M$18:$W$30</definedName>
    <definedName name="checkCell_List06_2_double_date">'Форма 2.2 | Т-транс'!$X$18:$X$30</definedName>
    <definedName name="checkCell_List06_2_unique_t">'Форма 2.2 | Т-транс'!$M$18:$M$30</definedName>
    <definedName name="checkCell_List06_2_unique_t1">'Форма 2.2 | Т-транс'!$Y$18:$Y$30</definedName>
    <definedName name="checkCell_List06_3">'Форма 2.2 | Т-подвоз'!$M$18:$W$30</definedName>
    <definedName name="checkCell_List06_3_double_date">'Форма 2.2 | Т-подвоз'!$X$18:$X$30</definedName>
    <definedName name="checkCell_List06_3_unique_t">'Форма 2.2 | Т-подвоз'!$M$18:$M$30</definedName>
    <definedName name="checkCell_List06_3_unique_t1">'Форма 2.2 | Т-подвоз'!$Y$18:$Y$30</definedName>
    <definedName name="checkCell_List06_4">'Форма 2.2 | Т-пит'!$M$18:$AD$27</definedName>
    <definedName name="checkCell_List06_4_double_date">'Форма 2.2 | Т-пит'!$AE$18:$AE$27</definedName>
    <definedName name="checkCell_List06_4_unique_t">'Форма 2.2 | Т-пит'!$M$18:$M$27</definedName>
    <definedName name="checkCell_List06_4_unique_t1">'Форма 2.2 | Т-пит'!$AF$18:$AF$27</definedName>
    <definedName name="checkCell_List06_9">'Форма 2.3 | Т-подкл(инд)'!$M$19:$AM$30</definedName>
    <definedName name="checkCell_List06_9_double_date">'Форма 2.3 | Т-подкл(инд)'!$AN$19:$AN$30</definedName>
    <definedName name="checkCell_List06_9_unique">'Форма 2.3 | Т-подкл(инд)'!$AO$19:$AO$30</definedName>
    <definedName name="checkCell_List07">'Сведения об изменении'!$D$11:$E$13</definedName>
    <definedName name="checkCell_List11">'Форма 2.11'!$D$10:$G$16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2.11'!$F$7:$I$13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Т-пит'!$F$7:$I$13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2.11'!$F$12:$G$16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2.11'!$H$9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3_FormulaVD">'Форма 1.0.1 | Т-подвоз'!$H$9</definedName>
    <definedName name="et_List05_4">et_union_hor!$289:$297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et_union_hor!$O$77:$AC$81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et_union_hor!$AC$77:$AC$88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2.2 | Т-тех'!$L$5</definedName>
    <definedName name="header_10">'Форма 2.3 | Т-подкл'!$L$5</definedName>
    <definedName name="header_2">'Форма 2.2 | Т-транс'!$L$5</definedName>
    <definedName name="header_3">'Форма 2.2 | Т-подвоз'!$L$5</definedName>
    <definedName name="header_4">'Форма 2.2 | Т-пит'!$L$5</definedName>
    <definedName name="header_9">'Форма 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2.11'!$A$1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REESTR_MO!$A$2:$D$61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2.2 | Т-тех'!$11:$11</definedName>
    <definedName name="List06_1_MC">'Форма 2.2 | Т-тех'!$O$18:$O$30</definedName>
    <definedName name="List06_1_MC2">'Форма 2.2 | Т-тех'!$V$18:$V$30</definedName>
    <definedName name="List06_1_note">'Форма 2.2 | Т-тех'!$W$18:$W$30</definedName>
    <definedName name="List06_1_Period">'Форма 2.2 | Т-тех'!$O$18:$U$30</definedName>
    <definedName name="List06_10_DP">'Форма 2.3 | Т-подкл'!$12:$12</definedName>
    <definedName name="List06_10_flagDS">'Форма 2.3 | Т-подкл'!$Y$18:$Y$30</definedName>
    <definedName name="List06_10_flagTN">'Форма 2.3 | Т-подкл'!$Q$18:$T$30</definedName>
    <definedName name="List06_10_flagTS">'Форма 2.3 | Т-подкл'!$U$18:$X$30</definedName>
    <definedName name="List06_10_MC2">'Форма 2.3 | Т-подкл'!$AK$19:$AK$30</definedName>
    <definedName name="List06_10_note">'Форма 2.3 | Т-подкл'!$AL$19:$AL$30</definedName>
    <definedName name="List06_10_Period">'Форма 2.3 | Т-подкл'!$AC$19:$AJ$30</definedName>
    <definedName name="List06_10_pl">'Форма 2.3 | Т-подкл'!$11:$11</definedName>
    <definedName name="List06_10_region">'Форма 2.3 | Т-подкл'!$Q$22:$AB$24</definedName>
    <definedName name="List06_2_DP">'Форма 2.2 | Т-транс'!$11:$11</definedName>
    <definedName name="List06_2_MC">'Форма 2.2 | Т-транс'!$O$18:$O$30</definedName>
    <definedName name="List06_2_MC2">'Форма 2.2 | Т-транс'!$V$18:$V$30</definedName>
    <definedName name="List06_2_note">'Форма 2.2 | Т-транс'!$W$18:$W$30</definedName>
    <definedName name="List06_2_Period">'Форма 2.2 | Т-транс'!$O$18:$U$30</definedName>
    <definedName name="List06_3_DP">'Форма 2.2 | Т-подвоз'!$11:$11</definedName>
    <definedName name="List06_3_MC">'Форма 2.2 | Т-подвоз'!$O$18:$O$30</definedName>
    <definedName name="List06_3_MC2">'Форма 2.2 | Т-подвоз'!$V$18:$V$30</definedName>
    <definedName name="List06_3_note">'Форма 2.2 | Т-подвоз'!$W$18:$W$30</definedName>
    <definedName name="List06_3_Period">'Форма 2.2 | Т-подвоз'!$O$18:$U$30</definedName>
    <definedName name="List06_4_DP">'Форма 2.2 | Т-пит'!$11:$11</definedName>
    <definedName name="List06_4_MC2">'Форма 2.2 | Т-пит'!$AC$18:$AC$27</definedName>
    <definedName name="List06_4_note">'Форма 2.2 | Т-пит'!$AD$18:$AD$27</definedName>
    <definedName name="List06_4_Period">'Форма 2.2 | Т-пит'!$O$18:$U$27</definedName>
    <definedName name="List06_9_DP">'Форма 2.3 | Т-подкл(инд)'!$12:$12</definedName>
    <definedName name="List06_9_flagDS">'Форма 2.3 | Т-подкл(инд)'!$Z$18:$Z$30</definedName>
    <definedName name="List06_9_flagPN">'Форма 2.3 | Т-подкл(инд)'!$N$18:$N$30</definedName>
    <definedName name="List06_9_flagTN">'Форма 2.3 | Т-подкл(инд)'!$R$18:$U$30</definedName>
    <definedName name="List06_9_flagTS">'Форма 2.3 | Т-подкл(инд)'!$V$18:$Y$30</definedName>
    <definedName name="List06_9_MC2">'Форма 2.3 | Т-подкл(инд)'!$AL$19:$AL$30</definedName>
    <definedName name="List06_9_note">'Форма 2.3 | Т-подкл(инд)'!$AM$19:$AM$30</definedName>
    <definedName name="List06_9_Period">'Форма 2.3 | Т-подкл(инд)'!$AD$19:$AK$30</definedName>
    <definedName name="List06_9_pl">'Форма 2.3 | Т-подкл(инд)'!$11:$11</definedName>
    <definedName name="List06_9_region">'Форма 2.3 | Т-подкл(инд)'!$R$22:$AC$25</definedName>
    <definedName name="List11_GroundMaterials_1">'Форма 2.11'!$F$12:$F$16</definedName>
    <definedName name="List11_note">'Форма 2.11'!$G$10:$G$16</definedName>
    <definedName name="List12_Date">'Форма 2.12'!$G$11</definedName>
    <definedName name="List12_GroundMaterials_1">'Форма 2.12'!$H$11:$H$32</definedName>
    <definedName name="List12_note">'Форма 2.12'!$I$10:$I$32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2.2 | Т-тех'!$O$23</definedName>
    <definedName name="OneRates_2">'Форма 2.2 | Т-транс'!$O$23</definedName>
    <definedName name="OneRates_3">'Форма 2.2 | Т-подвоз'!$O$23</definedName>
    <definedName name="OneRates_4">'Форма 2.2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2.11'!$E$12:$E$13</definedName>
    <definedName name="pCng_List11_2">'Форма 2.11'!$E$15:$E$16</definedName>
    <definedName name="pCng_List12_1">'Форма 2.12'!$E$15:$E$16</definedName>
    <definedName name="pCng_List12_2">'Форма 2.12'!$E$18:$E$19</definedName>
    <definedName name="pCng_List12_6">'Форма 2.12'!$E$31:$E$32</definedName>
    <definedName name="pDbl_List12_5">'Форма 2.12'!$G$28:$G$29</definedName>
    <definedName name="pDbl_List12_5_copy">'Форма 2.12'!$L$28:$L$29</definedName>
    <definedName name="pDbl_List12_5_copy2">'Форма 2.12'!$K$28:$K$29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2.2 | Т-тех'!$I$18:$K$30</definedName>
    <definedName name="pDel_List06_10_3">'Форма 2.3 | Т-подкл'!$R$19:$R$30</definedName>
    <definedName name="pDel_List06_10_4">'Форма 2.3 | Т-подкл'!$V$19:$V$30</definedName>
    <definedName name="pDel_List06_10_5">'Форма 2.3 | Т-подкл'!$Z$19:$Z$30</definedName>
    <definedName name="pDel_List06_10_6">'Форма 2.3 | Т-подкл'!$K$19:$K$30</definedName>
    <definedName name="pDel_List06_10_7">'Форма 2.3 | Т-подкл'!$N$18:$N$30</definedName>
    <definedName name="pDel_List06_2_1">'Форма 2.2 | Т-транс'!$I$18:$K$30</definedName>
    <definedName name="pDel_List06_3_1">'Форма 2.2 | Т-подвоз'!$I$18:$K$30</definedName>
    <definedName name="pDel_List06_4_1">'Форма 2.2 | Т-пит'!$I$18:$K$28</definedName>
    <definedName name="pDel_List06_9_3">'Форма 2.3 | Т-подкл(инд)'!$S$19:$S$30</definedName>
    <definedName name="pDel_List06_9_4">'Форма 2.3 | Т-подкл(инд)'!$W$19:$W$30</definedName>
    <definedName name="pDel_List06_9_5">'Форма 2.3 | Т-подкл(инд)'!$AA$19:$AA$30</definedName>
    <definedName name="pDel_List06_9_6">'Форма 2.3 | Т-подкл(инд)'!$K$19:$K$30</definedName>
    <definedName name="pDel_List06_9_7">'Форма 2.3 | Т-подкл(инд)'!$O$18:$O$30</definedName>
    <definedName name="pDel_List07">'Сведения об изменении'!$C$11:$C$13</definedName>
    <definedName name="pDel_List11_1">'Форма 2.11'!$C$12:$C$13</definedName>
    <definedName name="pDel_List11_2">'Форма 2.11'!$C$15:$C$16</definedName>
    <definedName name="pDel_List12_1">'Форма 2.12'!$C$15:$C$16</definedName>
    <definedName name="pDel_List12_2">'Форма 2.12'!$C$18:$C$19</definedName>
    <definedName name="pDel_List12_3">'Форма 2.12'!$C$22:$C$23</definedName>
    <definedName name="pDel_List12_4">'Форма 2.12'!$C$25:$C$26</definedName>
    <definedName name="pDel_List12_5">'Форма 2.12'!$C$28:$C$29</definedName>
    <definedName name="pDel_List12_6">'Форма 2.12'!$C$31:$C$32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2.2 | Т-тех'!$V$14:$V$30</definedName>
    <definedName name="pIns_List06_10_Period">'Форма 2.3 | Т-подкл'!$AK$15:$AK$30</definedName>
    <definedName name="pIns_List06_2_Period">'Форма 2.2 | Т-транс'!$V$14:$V$30</definedName>
    <definedName name="pIns_List06_3_Period">'Форма 2.2 | Т-подвоз'!$V$14:$V$30</definedName>
    <definedName name="pIns_List06_4_Period">'Форма 2.2 | Т-пит'!$AC$18:$AC$27</definedName>
    <definedName name="pIns_List06_9_Period">'Форма 2.3 | Т-подкл(инд)'!$AL$19:$AL$30</definedName>
    <definedName name="pIns_List07">'Сведения об изменении'!$E$13</definedName>
    <definedName name="pIns_List11_1">'Форма 2.11'!$E$13</definedName>
    <definedName name="pIns_List11_2">'Форма 2.11'!$E$16</definedName>
    <definedName name="pIns_List12_1">'Форма 2.12'!$E$16</definedName>
    <definedName name="pIns_List12_2">'Форма 2.12'!$E$19</definedName>
    <definedName name="pIns_List12_3">'Форма 2.12'!$E$23</definedName>
    <definedName name="pIns_List12_4">'Форма 2.12'!$E$26</definedName>
    <definedName name="pIns_List12_5">'Форма 2.12'!$E$29</definedName>
    <definedName name="pIns_List12_6">'Форма 2.12'!$E$32</definedName>
    <definedName name="PROT_22">P3_PROT_22,P4_PROT_22,P5_PROT_22</definedName>
    <definedName name="pVDel_List06_1">'Форма 2.2 | Т-тех'!$12:$12</definedName>
    <definedName name="pVDel_List06_10">'Форма 2.3 | Т-подкл'!$13:$13</definedName>
    <definedName name="pVDel_List06_2">'Форма 2.2 | Т-транс'!$12:$12</definedName>
    <definedName name="pVDel_List06_3">'Форма 2.2 | Т-подвоз'!$12:$12</definedName>
    <definedName name="pVDel_List06_4">'Форма 2.2 | Т-пит'!$12:$12</definedName>
    <definedName name="pVDel_List06_9">'Форма 2.3 | Т-подкл(инд)'!$13:$13</definedName>
    <definedName name="QUARTER">TEHSHEET!$F$2:$F$5</definedName>
    <definedName name="REESTR_LINK_RANGE">REESTR_LINK!$A$2:$C$3</definedName>
    <definedName name="REESTR_ORG_RANGE">REESTR_ORG!#REF!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2.2 | Т-тех'!$P$23:$Q$23</definedName>
    <definedName name="TwoRates_2">'Форма 2.2 | Т-транс'!$P$23:$Q$23</definedName>
    <definedName name="TwoRates_3">'Форма 2.2 | Т-подвоз'!$P$23:$Q$23</definedName>
    <definedName name="TwoRates_4">'Форма 2.2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2.2 | Т-тех'!$M$23</definedName>
    <definedName name="vid_teplnos_10">et_union_hor!$M$137</definedName>
    <definedName name="vid_teplnos_11">'Форма 2.2 | Т-пит'!$M$23</definedName>
    <definedName name="vid_teplnos_12">et_union_hor!$M$82</definedName>
    <definedName name="vid_teplnos_2">'Форма 2.2 | Т-транс'!$M$23</definedName>
    <definedName name="vid_teplnos_3">'Форма 2.2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2.2 | Т-транс'!$M$8</definedName>
    <definedName name="VidTopl_3">'Форма 2.2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91029"/>
</workbook>
</file>

<file path=xl/calcChain.xml><?xml version="1.0" encoding="utf-8"?>
<calcChain xmlns="http://schemas.openxmlformats.org/spreadsheetml/2006/main">
  <c r="M7" i="560" l="1"/>
  <c r="O7" i="560"/>
  <c r="M8" i="560"/>
  <c r="O8" i="560"/>
  <c r="M9" i="560"/>
  <c r="O9" i="560"/>
  <c r="O10" i="560"/>
  <c r="O17" i="560"/>
  <c r="P17" i="560" s="1"/>
  <c r="Q17" i="560" s="1"/>
  <c r="R17" i="560" s="1"/>
  <c r="S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G23" i="560"/>
  <c r="Q24" i="560"/>
  <c r="X24" i="56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X83" i="471"/>
  <c r="H12" i="625"/>
  <c r="H11" i="625"/>
  <c r="H9" i="625"/>
  <c r="H8" i="625"/>
  <c r="H7" i="625"/>
  <c r="H12" i="622"/>
  <c r="H9" i="622"/>
  <c r="H8" i="622"/>
  <c r="H12" i="616"/>
  <c r="H9" i="616"/>
  <c r="H8" i="616"/>
  <c r="L18" i="560"/>
  <c r="L22" i="560"/>
  <c r="F9" i="625"/>
  <c r="F10" i="625"/>
  <c r="L23" i="560"/>
  <c r="L19" i="560"/>
  <c r="F12" i="625"/>
  <c r="F8" i="625"/>
  <c r="L21" i="560"/>
  <c r="F11" i="625"/>
  <c r="L20" i="560"/>
  <c r="AF22" i="560"/>
  <c r="AE23" i="560"/>
  <c r="F13" i="625"/>
  <c r="R14" i="601" l="1"/>
  <c r="R13" i="601"/>
  <c r="R12" i="601"/>
  <c r="P12" i="601"/>
  <c r="M14" i="601"/>
  <c r="M12" i="601"/>
  <c r="M13" i="601"/>
  <c r="H13" i="625" l="1"/>
  <c r="H13" i="622"/>
  <c r="H13" i="616"/>
  <c r="M9" i="566" l="1"/>
  <c r="M8" i="566"/>
  <c r="M9" i="598"/>
  <c r="M8" i="598"/>
  <c r="M9" i="559"/>
  <c r="M8" i="559"/>
  <c r="M9" i="567"/>
  <c r="M8" i="567"/>
  <c r="M9" i="530"/>
  <c r="M8" i="530"/>
  <c r="B3" i="525"/>
  <c r="B2" i="525"/>
  <c r="N10" i="566" l="1"/>
  <c r="N9" i="566"/>
  <c r="N8" i="566"/>
  <c r="N7" i="566"/>
  <c r="N10" i="598"/>
  <c r="N9" i="598"/>
  <c r="N8" i="598"/>
  <c r="N7" i="598"/>
  <c r="M7" i="566"/>
  <c r="M7" i="598"/>
  <c r="O10" i="559"/>
  <c r="O9" i="559"/>
  <c r="O8" i="559"/>
  <c r="O7" i="559"/>
  <c r="M7" i="559"/>
  <c r="O10" i="567"/>
  <c r="O9" i="567"/>
  <c r="O8" i="567"/>
  <c r="O7" i="567"/>
  <c r="M7" i="567"/>
  <c r="O10" i="530"/>
  <c r="O9" i="530"/>
  <c r="M7" i="530"/>
  <c r="O8" i="530"/>
  <c r="O7" i="530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AG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2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E279" i="471"/>
  <c r="E284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F8" i="616"/>
  <c r="F294" i="471"/>
  <c r="L19" i="559"/>
  <c r="F12" i="622"/>
  <c r="L18" i="530"/>
  <c r="X154" i="471"/>
  <c r="F9" i="618"/>
  <c r="X23" i="530"/>
  <c r="F9" i="617"/>
  <c r="L81" i="471"/>
  <c r="F289" i="471"/>
  <c r="F11" i="622"/>
  <c r="AF81" i="471"/>
  <c r="L22" i="559"/>
  <c r="F13" i="614"/>
  <c r="L30" i="471"/>
  <c r="AM22" i="566"/>
  <c r="F11" i="615"/>
  <c r="L18" i="567"/>
  <c r="F8" i="615"/>
  <c r="F11" i="618"/>
  <c r="AN22" i="598"/>
  <c r="L18" i="559"/>
  <c r="L23" i="530"/>
  <c r="F9" i="615"/>
  <c r="F12" i="616"/>
  <c r="F293" i="471"/>
  <c r="L80" i="471"/>
  <c r="L78" i="471"/>
  <c r="L19" i="598"/>
  <c r="L31" i="471"/>
  <c r="F8" i="614"/>
  <c r="M249" i="471"/>
  <c r="Y33" i="471"/>
  <c r="E3" i="437"/>
  <c r="F9" i="613"/>
  <c r="L22" i="567"/>
  <c r="L184" i="471"/>
  <c r="E2" i="437"/>
  <c r="AC100" i="471"/>
  <c r="F8" i="618"/>
  <c r="F290" i="471"/>
  <c r="F12" i="618"/>
  <c r="F12" i="613"/>
  <c r="F12" i="617"/>
  <c r="L66" i="471"/>
  <c r="L46" i="471"/>
  <c r="F291" i="471"/>
  <c r="X50" i="471"/>
  <c r="L49" i="471"/>
  <c r="L183" i="471"/>
  <c r="L65" i="471"/>
  <c r="F11" i="613"/>
  <c r="L19" i="566"/>
  <c r="F8" i="617"/>
  <c r="Y136" i="471"/>
  <c r="L19" i="530"/>
  <c r="L181" i="471"/>
  <c r="L21" i="559"/>
  <c r="L21" i="566"/>
  <c r="L79" i="471"/>
  <c r="X120" i="471"/>
  <c r="L29" i="471"/>
  <c r="AC98" i="471"/>
  <c r="F10" i="618"/>
  <c r="X23" i="559"/>
  <c r="F12" i="615"/>
  <c r="L22" i="598"/>
  <c r="L166" i="471"/>
  <c r="L20" i="566"/>
  <c r="L19" i="567"/>
  <c r="L23" i="567"/>
  <c r="L61" i="471"/>
  <c r="L20" i="598"/>
  <c r="F10" i="615"/>
  <c r="L22" i="530"/>
  <c r="L23" i="559"/>
  <c r="M259" i="471"/>
  <c r="Y22" i="559"/>
  <c r="L47" i="471"/>
  <c r="F13" i="613"/>
  <c r="Y49" i="471"/>
  <c r="L50" i="471"/>
  <c r="L20" i="567"/>
  <c r="L168" i="471"/>
  <c r="Y153" i="471"/>
  <c r="L33" i="471"/>
  <c r="F10" i="617"/>
  <c r="F11" i="614"/>
  <c r="L21" i="567"/>
  <c r="L22" i="566"/>
  <c r="L20" i="530"/>
  <c r="L48" i="471"/>
  <c r="F10" i="616"/>
  <c r="AD97" i="471"/>
  <c r="L34" i="471"/>
  <c r="L167" i="471"/>
  <c r="F8" i="613"/>
  <c r="L63" i="471"/>
  <c r="L82" i="471"/>
  <c r="F9" i="614"/>
  <c r="L32" i="471"/>
  <c r="Y65" i="471"/>
  <c r="X34" i="471"/>
  <c r="Y22" i="530"/>
  <c r="X137" i="471"/>
  <c r="F292" i="471"/>
  <c r="F10" i="614"/>
  <c r="F13" i="615"/>
  <c r="F13" i="617"/>
  <c r="AN169" i="471"/>
  <c r="F10" i="622"/>
  <c r="F9" i="616"/>
  <c r="L20" i="559"/>
  <c r="L21" i="530"/>
  <c r="F8" i="622"/>
  <c r="F13" i="618"/>
  <c r="L77" i="471"/>
  <c r="L182" i="471"/>
  <c r="L169" i="471"/>
  <c r="F9" i="622"/>
  <c r="Y119" i="471"/>
  <c r="F10" i="613"/>
  <c r="AM184" i="471"/>
  <c r="F13" i="616"/>
  <c r="X66" i="471"/>
  <c r="X23" i="567"/>
  <c r="F12" i="614"/>
  <c r="L45" i="471"/>
  <c r="Y22" i="567"/>
  <c r="L64" i="471"/>
  <c r="AE82" i="471"/>
  <c r="L62" i="471"/>
  <c r="F11" i="616"/>
  <c r="F11" i="617"/>
  <c r="F13" i="622"/>
  <c r="M254" i="471"/>
  <c r="L21" i="598"/>
</calcChain>
</file>

<file path=xl/sharedStrings.xml><?xml version="1.0" encoding="utf-8"?>
<sst xmlns="http://schemas.openxmlformats.org/spreadsheetml/2006/main" count="1847" uniqueCount="877">
  <si>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</si>
  <si>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</si>
  <si>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</si>
  <si>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</si>
  <si>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</si>
  <si>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</si>
  <si>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</si>
  <si>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</si>
  <si>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</si>
  <si>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</si>
  <si>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</si>
  <si>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</si>
  <si>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</si>
  <si>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</si>
  <si>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</si>
  <si>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</si>
  <si>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</si>
  <si>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</si>
  <si>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</si>
  <si>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</si>
  <si>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</si>
  <si>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</si>
  <si>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</si>
  <si>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</si>
  <si>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</si>
  <si>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</si>
  <si>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</si>
  <si>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</si>
  <si>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</si>
  <si>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</si>
  <si>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</si>
  <si>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</si>
  <si>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</si>
  <si>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</si>
  <si>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</si>
  <si>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</si>
  <si>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</si>
  <si>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</si>
  <si>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</si>
  <si>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</si>
  <si>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</si>
  <si>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</si>
  <si>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</si>
  <si>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</si>
  <si>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</si>
  <si>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</si>
  <si>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</si>
  <si>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</si>
  <si>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</si>
  <si>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</si>
  <si>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</si>
  <si>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</si>
  <si>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</si>
  <si>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</si>
  <si>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</si>
  <si>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</si>
  <si>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</si>
  <si>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</si>
  <si>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</si>
  <si>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</si>
  <si>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</si>
  <si>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</si>
  <si>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</si>
  <si>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</si>
  <si>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</si>
  <si>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</si>
  <si>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</si>
  <si>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</si>
  <si>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</si>
  <si>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</si>
  <si>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</si>
  <si>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</si>
  <si>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</si>
  <si>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</si>
  <si>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</si>
  <si>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</si>
  <si>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</si>
  <si>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</si>
  <si>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</si>
  <si>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</si>
  <si>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</si>
  <si>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</si>
  <si>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</si>
  <si>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</si>
  <si>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</si>
  <si>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</si>
  <si>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</si>
  <si>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</si>
  <si>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</si>
  <si>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</si>
  <si>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</si>
  <si>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</si>
  <si>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</si>
  <si>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</si>
  <si>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</si>
  <si>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</si>
  <si>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</si>
  <si>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</si>
  <si>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</si>
  <si>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</si>
  <si>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</si>
  <si>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</si>
  <si>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</si>
  <si>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</si>
  <si>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</si>
  <si>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</si>
  <si>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</si>
  <si>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</si>
  <si>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</si>
  <si>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</si>
  <si>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</si>
  <si>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</si>
  <si>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</si>
  <si>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</si>
  <si>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</si>
  <si>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</si>
  <si>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</si>
  <si>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</si>
  <si>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</si>
  <si>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</si>
  <si>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</si>
  <si>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</si>
  <si>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</si>
  <si>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</si>
  <si>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</si>
  <si>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</si>
  <si>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</si>
  <si>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</si>
  <si>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</si>
  <si>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</si>
  <si>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</si>
  <si>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</si>
  <si>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</si>
  <si>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</si>
  <si>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</si>
  <si>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</si>
  <si>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</si>
  <si>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</si>
  <si>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</si>
  <si>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</si>
  <si>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</si>
  <si>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</si>
  <si>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</si>
  <si>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</si>
  <si>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</si>
  <si>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</si>
  <si>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</si>
  <si>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</si>
  <si>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</si>
  <si>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</si>
  <si>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</si>
  <si>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</si>
  <si>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</si>
  <si>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</si>
  <si>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</si>
  <si>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</si>
  <si>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</si>
  <si>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</si>
  <si>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</si>
  <si>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</si>
  <si>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</si>
  <si>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</si>
  <si>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</si>
  <si>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</si>
  <si>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</si>
  <si>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</si>
  <si>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</si>
  <si>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</si>
  <si>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</si>
  <si>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</si>
  <si>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</si>
  <si>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</si>
  <si>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</si>
  <si>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</si>
  <si>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</si>
  <si>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</si>
  <si>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</si>
  <si>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</si>
  <si>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</si>
  <si>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</si>
  <si>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</si>
  <si>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</si>
  <si>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</si>
  <si>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</si>
  <si>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</si>
  <si>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</si>
  <si>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</si>
  <si>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</si>
  <si>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</si>
  <si>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</si>
  <si>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</si>
  <si>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</si>
  <si>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</si>
  <si>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</si>
  <si>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</si>
  <si>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</si>
  <si>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</si>
  <si>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</si>
  <si>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</si>
  <si>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</si>
  <si>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</si>
  <si>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</si>
  <si>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</si>
  <si>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</si>
  <si>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</si>
  <si>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</si>
  <si>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</si>
  <si>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</si>
  <si>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</si>
  <si>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</si>
  <si>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</si>
  <si>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</si>
  <si>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</si>
  <si>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</si>
  <si>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</si>
  <si>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</si>
  <si>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</si>
  <si>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</si>
  <si>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</si>
  <si>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</si>
  <si>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</si>
  <si>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</si>
  <si>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</si>
  <si>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</si>
  <si>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</si>
  <si>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</si>
  <si>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</si>
  <si>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</si>
  <si>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</si>
  <si>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</si>
  <si>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</si>
  <si>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</si>
  <si>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</si>
  <si>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</si>
  <si>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</si>
  <si>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</si>
  <si>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</si>
  <si>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</si>
  <si>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</si>
  <si>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</si>
  <si>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</si>
  <si>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</si>
  <si>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</si>
  <si>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</si>
  <si>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</si>
  <si>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</si>
  <si>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</si>
  <si>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</si>
  <si>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</si>
  <si>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</si>
  <si>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</si>
  <si>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</si>
  <si>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</si>
  <si>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</si>
  <si>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</si>
  <si>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</si>
  <si>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</si>
  <si>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</si>
  <si>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</si>
  <si>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</si>
  <si>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</si>
  <si>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</si>
  <si>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</si>
  <si>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</si>
  <si>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</si>
  <si>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</si>
  <si>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</si>
  <si>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</si>
  <si>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</si>
  <si>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</si>
  <si>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</si>
  <si>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</si>
  <si>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</si>
  <si>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</si>
  <si>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</si>
  <si>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</si>
  <si>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</si>
  <si>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</si>
  <si>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</si>
  <si>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</si>
  <si>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</si>
  <si>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</si>
  <si>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</si>
  <si>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</si>
  <si>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</si>
  <si>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</si>
  <si>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</si>
  <si>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</si>
  <si>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</si>
  <si>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</si>
  <si>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</si>
  <si>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</si>
  <si>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</si>
  <si>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</si>
  <si>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</si>
  <si>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</si>
  <si>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</si>
  <si>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</si>
  <si>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</si>
  <si>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</si>
  <si>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</si>
  <si>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</si>
  <si>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</si>
  <si>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</si>
  <si>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</si>
  <si>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</si>
  <si>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</si>
  <si>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</si>
  <si>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</si>
  <si>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</si>
  <si>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</si>
  <si>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</si>
  <si>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</si>
  <si>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</si>
  <si>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</si>
  <si>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</si>
  <si>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</si>
  <si>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</si>
  <si>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</si>
  <si>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</si>
  <si>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</si>
  <si>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</si>
  <si>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</si>
  <si>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</si>
  <si>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</si>
  <si>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</si>
  <si>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</si>
  <si>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</si>
  <si>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</si>
  <si>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</si>
  <si>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</si>
  <si>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</si>
  <si>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</si>
  <si>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</si>
  <si>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</si>
  <si>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</si>
  <si>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</si>
  <si>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</si>
  <si>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</si>
  <si>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</si>
  <si>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</si>
  <si>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</si>
  <si>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</si>
  <si>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</si>
  <si>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</si>
  <si>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</si>
  <si>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</si>
  <si>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</si>
  <si>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</si>
  <si>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</si>
  <si>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</si>
  <si>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</si>
  <si>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</si>
  <si>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</si>
  <si>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</si>
  <si>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</si>
  <si>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</si>
  <si>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</si>
  <si>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</si>
  <si>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</si>
  <si>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</si>
  <si>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</si>
  <si>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</si>
  <si>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</si>
  <si>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</si>
  <si>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</si>
  <si>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</si>
  <si>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</si>
  <si>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</si>
  <si>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</si>
  <si>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</si>
  <si>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</si>
  <si>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</si>
  <si>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</si>
  <si>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</si>
  <si>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</si>
  <si>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</si>
  <si>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</si>
  <si>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</si>
  <si>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</si>
  <si>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</si>
  <si>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</si>
  <si>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</si>
  <si>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</si>
  <si>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</si>
  <si>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</si>
  <si>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</si>
  <si>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</si>
  <si>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</si>
  <si>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</si>
  <si>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</si>
  <si>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</si>
  <si>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</si>
  <si>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</si>
  <si>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</si>
  <si>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</si>
  <si>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</si>
  <si>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</si>
  <si>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</si>
  <si>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</si>
  <si>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</si>
  <si>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</si>
  <si>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</si>
  <si>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</si>
  <si>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</si>
  <si>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</si>
  <si>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</si>
  <si>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</si>
  <si>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</si>
  <si>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</si>
  <si>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</si>
  <si>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</si>
  <si>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</si>
  <si>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</si>
  <si>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</si>
  <si>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</si>
  <si>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</si>
  <si>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</si>
  <si>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</si>
  <si>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</si>
  <si>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</si>
  <si>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</si>
  <si>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</si>
  <si>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</si>
  <si>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</si>
  <si>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</si>
  <si>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</si>
  <si>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</si>
  <si>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</si>
  <si>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</si>
  <si>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</si>
  <si>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</si>
  <si>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</si>
  <si>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</si>
  <si>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</si>
  <si>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</si>
  <si>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</si>
  <si>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</si>
  <si>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</si>
  <si>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</si>
  <si>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</si>
  <si>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</si>
  <si>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</si>
  <si>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</si>
  <si>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</si>
  <si>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</si>
  <si>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</si>
  <si>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</si>
  <si>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</si>
  <si>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</si>
  <si>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</si>
  <si>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</si>
  <si>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</si>
  <si>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</si>
  <si>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</si>
  <si>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</si>
  <si>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</si>
  <si>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</si>
  <si>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</si>
  <si>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</si>
  <si>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</si>
  <si>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</si>
  <si>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</si>
  <si>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</si>
  <si>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</si>
  <si>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</si>
  <si>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</si>
  <si>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</si>
  <si>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</si>
  <si>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</si>
  <si>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</si>
  <si>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</si>
  <si>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</si>
  <si>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</si>
  <si>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</si>
  <si>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</si>
  <si>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</si>
  <si>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</si>
  <si>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</si>
  <si>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</si>
  <si>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</si>
  <si>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</si>
  <si>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</si>
  <si>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</si>
  <si>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</si>
  <si>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</si>
  <si>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</si>
  <si>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</si>
  <si>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</si>
  <si>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</si>
  <si>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</si>
  <si>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</si>
  <si>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</si>
  <si>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</si>
  <si>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</si>
  <si>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Показатели, подлежащие раскрытию в сфере холодного водоснабжения (цены и тарифы)</t>
  </si>
  <si>
    <t>Организация осуществляет подключение к централизованной системе холодного водоснабжения</t>
  </si>
  <si>
    <t>1.2.1</t>
  </si>
  <si>
    <t>3.1</t>
  </si>
  <si>
    <t>4.1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</si>
  <si>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</si>
  <si>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</si>
  <si>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</si>
  <si>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</si>
  <si>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</si>
  <si>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</si>
  <si>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</si>
  <si>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</si>
  <si>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</si>
  <si>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</si>
  <si>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</si>
  <si>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</si>
  <si>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</si>
  <si>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</si>
  <si>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</si>
  <si>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</si>
  <si>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форма публичного договора поставки регулируемых товаров, оказания регулируемых услуг</t>
  </si>
  <si>
    <t>договор о подключении к централизованной системе холодного водоснабжения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</si>
  <si>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</si>
  <si>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</si>
  <si>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</si>
  <si>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</si>
  <si>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</si>
  <si>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</si>
  <si>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</si>
  <si>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наименование НПА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</si>
  <si>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</si>
  <si>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</si>
  <si>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</si>
  <si>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</si>
  <si>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</si>
  <si>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</si>
  <si>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</si>
  <si>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</si>
  <si>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</si>
  <si>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</si>
  <si>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</si>
  <si>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</si>
  <si>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</si>
  <si>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</si>
  <si>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</si>
  <si>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</si>
  <si>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</si>
  <si>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</si>
  <si>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</si>
  <si>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</si>
  <si>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</si>
  <si>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</si>
  <si>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</si>
  <si>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</si>
  <si>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</si>
  <si>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</si>
  <si>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</si>
  <si>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</si>
  <si>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</si>
  <si>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</si>
  <si>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</si>
  <si>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</si>
  <si>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</si>
  <si>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</si>
  <si>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</si>
  <si>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</si>
  <si>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</si>
  <si>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</si>
  <si>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</si>
  <si>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</si>
  <si>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</si>
  <si>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</si>
  <si>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</si>
  <si>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</si>
  <si>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</si>
  <si>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</si>
  <si>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</si>
  <si>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</si>
  <si>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</si>
  <si>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</si>
  <si>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</si>
  <si>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</si>
  <si>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</si>
  <si>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</si>
  <si>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</si>
  <si>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</si>
  <si>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</si>
  <si>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</si>
  <si>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</si>
  <si>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</si>
  <si>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</si>
  <si>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</si>
  <si>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</si>
  <si>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</si>
  <si>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</si>
  <si>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</si>
  <si>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</si>
  <si>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</si>
  <si>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</si>
  <si>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</si>
  <si>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</si>
  <si>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</si>
  <si>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</si>
  <si>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</si>
  <si>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</si>
  <si>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</si>
  <si>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</si>
  <si>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</si>
  <si>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</si>
  <si>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</si>
  <si>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</si>
  <si>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</si>
  <si>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</si>
  <si>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</si>
  <si>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</si>
  <si>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</si>
  <si>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</si>
  <si>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</si>
  <si>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</si>
  <si>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</si>
  <si>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</si>
  <si>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</si>
  <si>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</si>
  <si>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</si>
  <si>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</si>
  <si>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</si>
  <si>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</si>
  <si>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</si>
  <si>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</si>
  <si>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</si>
  <si>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</si>
  <si>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</si>
  <si>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</si>
  <si>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</si>
  <si>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</si>
  <si>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</si>
  <si>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</si>
  <si>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</si>
  <si>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</si>
  <si>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</si>
  <si>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</si>
  <si>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</si>
  <si>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</si>
  <si>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</si>
  <si>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</si>
  <si>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</si>
  <si>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</si>
  <si>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</si>
  <si>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</si>
  <si>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</si>
  <si>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</si>
  <si>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</si>
  <si>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</si>
  <si>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</si>
  <si>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</si>
  <si>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</si>
  <si>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</si>
  <si>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</si>
  <si>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</si>
  <si>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</si>
  <si>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</si>
  <si>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</si>
  <si>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</si>
  <si>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</si>
  <si>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</si>
  <si>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Форма 2.2</t>
  </si>
  <si>
    <t>Форма 2.11</t>
  </si>
  <si>
    <t>Форма 2.12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</si>
  <si>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</si>
  <si>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</si>
  <si>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2.3</t>
  </si>
  <si>
    <t>Информация о величинах тарифов на подключение к централизованной системе холодного водоснабжения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</si>
  <si>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</si>
  <si>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</si>
  <si>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</si>
  <si>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</si>
  <si>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</si>
  <si>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</si>
  <si>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</si>
  <si>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</si>
  <si>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</si>
  <si>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</si>
  <si>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</si>
  <si>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</si>
  <si>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</si>
  <si>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</si>
  <si>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</si>
  <si>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</si>
  <si>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</si>
  <si>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</si>
  <si>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</si>
  <si>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</si>
  <si>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</si>
  <si>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</si>
  <si>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</si>
  <si>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</si>
  <si>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</si>
  <si>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</si>
  <si>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</si>
  <si>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</si>
  <si>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</si>
  <si>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</si>
  <si>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</si>
  <si>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</si>
  <si>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</si>
  <si>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</si>
  <si>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</si>
  <si>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</si>
  <si>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</si>
  <si>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</si>
  <si>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</si>
  <si>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</si>
  <si>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</si>
  <si>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</si>
  <si>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FAS.JKH.OPEN.INFO.PRICE.HVS!</t>
  </si>
  <si>
    <t>20.12.2021</t>
  </si>
  <si>
    <t>Богородский</t>
  </si>
  <si>
    <t>46751000</t>
  </si>
  <si>
    <t>Волоколамский</t>
  </si>
  <si>
    <t>46708000</t>
  </si>
  <si>
    <t>Воскресенск</t>
  </si>
  <si>
    <t>46710000</t>
  </si>
  <si>
    <t>Дмитровский</t>
  </si>
  <si>
    <t>46715000</t>
  </si>
  <si>
    <t>Зарайск</t>
  </si>
  <si>
    <t>46729000</t>
  </si>
  <si>
    <t>Истра</t>
  </si>
  <si>
    <t>46733000</t>
  </si>
  <si>
    <t>Клин</t>
  </si>
  <si>
    <t>46737000</t>
  </si>
  <si>
    <t>Коломна</t>
  </si>
  <si>
    <t>46738000</t>
  </si>
  <si>
    <t>Красногорск</t>
  </si>
  <si>
    <t>46744000</t>
  </si>
  <si>
    <t>Ленинский</t>
  </si>
  <si>
    <t>46707000</t>
  </si>
  <si>
    <t>Лотошино</t>
  </si>
  <si>
    <t>46752000</t>
  </si>
  <si>
    <t>Луховицы</t>
  </si>
  <si>
    <t>46747000</t>
  </si>
  <si>
    <t>Люберцы</t>
  </si>
  <si>
    <t>46748000</t>
  </si>
  <si>
    <t>Можайский</t>
  </si>
  <si>
    <t>46745000</t>
  </si>
  <si>
    <t>Наро-Фоминский</t>
  </si>
  <si>
    <t>46750000</t>
  </si>
  <si>
    <t>Одинцовский</t>
  </si>
  <si>
    <t>46755000</t>
  </si>
  <si>
    <t>Орехово-Зуевский</t>
  </si>
  <si>
    <t>46757000</t>
  </si>
  <si>
    <t>Павловский Посад</t>
  </si>
  <si>
    <t>46759000</t>
  </si>
  <si>
    <t>Пушкинский</t>
  </si>
  <si>
    <t>46758000</t>
  </si>
  <si>
    <t>Раменский</t>
  </si>
  <si>
    <t>46768000</t>
  </si>
  <si>
    <t>Рузский</t>
  </si>
  <si>
    <t>46766000</t>
  </si>
  <si>
    <t>Сергиево-Посадский</t>
  </si>
  <si>
    <t>46728000</t>
  </si>
  <si>
    <t>Солнечногорск</t>
  </si>
  <si>
    <t>46771000</t>
  </si>
  <si>
    <t>Ступино</t>
  </si>
  <si>
    <t>46776000</t>
  </si>
  <si>
    <t>Талдомский</t>
  </si>
  <si>
    <t>46778000</t>
  </si>
  <si>
    <t>Чехов</t>
  </si>
  <si>
    <t>46784000</t>
  </si>
  <si>
    <t>Шатура</t>
  </si>
  <si>
    <t>46786000</t>
  </si>
  <si>
    <t>Щёлково</t>
  </si>
  <si>
    <t>46788000</t>
  </si>
  <si>
    <t>городской округ Балашиха</t>
  </si>
  <si>
    <t>46704000</t>
  </si>
  <si>
    <t>городской округ Бронницы</t>
  </si>
  <si>
    <t>46705000</t>
  </si>
  <si>
    <t>городской округ Власиха</t>
  </si>
  <si>
    <t>46773000</t>
  </si>
  <si>
    <t>городской округ Восход</t>
  </si>
  <si>
    <t>46763000</t>
  </si>
  <si>
    <t>городской округ Дзержинский</t>
  </si>
  <si>
    <t>46711000</t>
  </si>
  <si>
    <t>городской округ Долгопрудный</t>
  </si>
  <si>
    <t>46716000</t>
  </si>
  <si>
    <t>городской округ Домодедово</t>
  </si>
  <si>
    <t>46709000</t>
  </si>
  <si>
    <t>городской округ Дубна</t>
  </si>
  <si>
    <t>46718000</t>
  </si>
  <si>
    <t>городской округ Егорьевск</t>
  </si>
  <si>
    <t>46722000</t>
  </si>
  <si>
    <t>городской округ Жуковский</t>
  </si>
  <si>
    <t>46725000</t>
  </si>
  <si>
    <t>городской округ Звездный городок</t>
  </si>
  <si>
    <t>46774000</t>
  </si>
  <si>
    <t>городской округ Кашира</t>
  </si>
  <si>
    <t>46735000</t>
  </si>
  <si>
    <t>городской округ Королев</t>
  </si>
  <si>
    <t>46734000</t>
  </si>
  <si>
    <t>городской округ Котельники</t>
  </si>
  <si>
    <t>46739000</t>
  </si>
  <si>
    <t>городской округ Краснознаменск</t>
  </si>
  <si>
    <t>46706000</t>
  </si>
  <si>
    <t>городской округ Лобня</t>
  </si>
  <si>
    <t>46740000</t>
  </si>
  <si>
    <t>городской округ Лосино-Петровский</t>
  </si>
  <si>
    <t>46742000</t>
  </si>
  <si>
    <t>городской округ Лыткарино</t>
  </si>
  <si>
    <t>46741000</t>
  </si>
  <si>
    <t>городской округ Молодёжный</t>
  </si>
  <si>
    <t>46761000</t>
  </si>
  <si>
    <t>городской округ Мытищи</t>
  </si>
  <si>
    <t>46746000</t>
  </si>
  <si>
    <t>городской округ Подольск</t>
  </si>
  <si>
    <t>46760000</t>
  </si>
  <si>
    <t>городской округ Протвино</t>
  </si>
  <si>
    <t>46767000</t>
  </si>
  <si>
    <t>городской округ Пущино</t>
  </si>
  <si>
    <t>46762000</t>
  </si>
  <si>
    <t>городской округ Реутов</t>
  </si>
  <si>
    <t>46764000</t>
  </si>
  <si>
    <t>городской округ Серебряные Пруды</t>
  </si>
  <si>
    <t>46772000</t>
  </si>
  <si>
    <t>городской округ Серпухов</t>
  </si>
  <si>
    <t>46770000</t>
  </si>
  <si>
    <t>городской округ Фрязино</t>
  </si>
  <si>
    <t>46780000</t>
  </si>
  <si>
    <t>городской округ Химки</t>
  </si>
  <si>
    <t>46783000</t>
  </si>
  <si>
    <t>городской округ Черноголовка</t>
  </si>
  <si>
    <t>46781000</t>
  </si>
  <si>
    <t>городской округ Шаховская</t>
  </si>
  <si>
    <t>46787000</t>
  </si>
  <si>
    <t>городской округ Электрогорск</t>
  </si>
  <si>
    <t>46791000</t>
  </si>
  <si>
    <t>городской округ Электросталь</t>
  </si>
  <si>
    <t>46790000</t>
  </si>
  <si>
    <t>МО_ОКТМО</t>
  </si>
  <si>
    <t>№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</si>
  <si>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</si>
  <si>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</si>
  <si>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</si>
  <si>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</si>
  <si>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</si>
  <si>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</si>
  <si>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</si>
  <si>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</si>
  <si>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</si>
  <si>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01.01.2022</t>
  </si>
  <si>
    <t>31.12.2022</t>
  </si>
  <si>
    <t>500501001</t>
  </si>
  <si>
    <t>ФКП "ГкНИПАС имени Л.К. Сафронова"</t>
  </si>
  <si>
    <t>5005020218</t>
  </si>
  <si>
    <t>КОМИТЕТ ПО ЦЕНАМ И ТАРИФАМ МОСКОВСКОЙ ОБЛАСТИ</t>
  </si>
  <si>
    <t>09.12.2021</t>
  </si>
  <si>
    <t>242-Р</t>
  </si>
  <si>
    <t>https://ktc.mosreg.ru</t>
  </si>
  <si>
    <t>140250, Россия, Московская область, городской округ Воскресенск,  город Белоозерский</t>
  </si>
  <si>
    <t>АСТАХОВ СЕРГЕЙ АНАТОЛЬЕВИЧ</t>
  </si>
  <si>
    <t>Костина Екатерина Сергеевна</t>
  </si>
  <si>
    <t>Начальник бюро экономики и планирования регулируемых тарифов</t>
  </si>
  <si>
    <t>8-496-448-52-07</t>
  </si>
  <si>
    <t>tarif@gknipas.ru</t>
  </si>
  <si>
    <t>О</t>
  </si>
  <si>
    <t>Воскресенск, Воскресенск (46710000);</t>
  </si>
  <si>
    <t>Договор оказания услуг водоснабжения</t>
  </si>
  <si>
    <t>Договор о подключении (техническом подключении) к централизованной системе холодного водоснабжения</t>
  </si>
  <si>
    <t>https://portal.eias.ru/Portal/DownloadPage.aspx?type=12&amp;guid=6d07d87a-b195-4baa-bfd2-a2868e1dd671</t>
  </si>
  <si>
    <t>https://portal.eias.ru/Portal/DownloadPage.aspx?type=12&amp;guid=7ce4002e-0bb0-46e2-bdde-88d13db20f93</t>
  </si>
  <si>
    <t>30.06.2022</t>
  </si>
  <si>
    <t>01.07.2022</t>
  </si>
  <si>
    <t>Перечень и формы документов, представляемых одновременно с заявкой на подключение к системе водоснабжения ФКП «ГкНИПАС»</t>
  </si>
  <si>
    <t xml:space="preserve">Постановление Правительства РФ от 29.07.2013 N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
</t>
  </si>
  <si>
    <t>Прием заявок тел.: 8(495)556-07-40 Обработка заявков тел.: 8(496)448-59-60</t>
  </si>
  <si>
    <t>Порядок действий заявителя и ФКП «ГкНИПАС» при подаче, приеме,обработке заявки на подлючение к системе водоснабжения</t>
  </si>
  <si>
    <t>c 08:00 до 16:30</t>
  </si>
  <si>
    <t>http://www.fkpgknipas.ru/reguliruemaya-deyatelnost/raskrytie-informacii/uslugi-vodosnabzheniya/</t>
  </si>
  <si>
    <t>https://portal.eias.ru/Portal/DownloadPage.aspx?type=12&amp;guid=52b440c4-3aa0-48f9-8bef-3bbe7f9b0337</t>
  </si>
  <si>
    <t>https://portal.eias.ru/Portal/DownloadPage.aspx?type=12&amp;guid=a8353519-dfef-4c54-a9ce-eb275bc8d39f</t>
  </si>
  <si>
    <t>20.12.2021 20:55:31</t>
  </si>
  <si>
    <t>https://portal.eias.ru/Portal/DownloadPage.aspx?type=12&amp;guid=30bc22c6-7d8a-4066-8cd2-84451233441f</t>
  </si>
  <si>
    <t>https://portal.eias.ru/Portal/DownloadPage.aspx?type=12&amp;guid=18069c04-005c-49a3-959e-a579fc1a915a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</si>
</sst>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6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0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49" fontId="76" fillId="7" borderId="15" xfId="36" applyNumberFormat="1" applyFont="1" applyFill="1" applyBorder="1" applyAlignment="1" applyProtection="1">
      <alignment horizontal="center"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58" fillId="0" borderId="0" xfId="60" applyFont="1" applyAlignment="1" applyProtection="1">
      <alignment vertical="center" wrapText="1"/>
    </xf>
    <xf numFmtId="0" fontId="58" fillId="7" borderId="0" xfId="60" applyFont="1" applyFill="1" applyBorder="1" applyAlignment="1" applyProtection="1">
      <alignment horizontal="center" vertical="center" wrapText="1"/>
    </xf>
    <xf numFmtId="0" fontId="58" fillId="7" borderId="0" xfId="60" applyNumberFormat="1" applyFont="1" applyFill="1" applyBorder="1" applyAlignment="1" applyProtection="1">
      <alignment horizontal="left" vertical="center" wrapText="1" indent="1"/>
    </xf>
    <xf numFmtId="0" fontId="58" fillId="7" borderId="0" xfId="60" applyFont="1" applyFill="1" applyBorder="1" applyAlignment="1" applyProtection="1">
      <alignment horizontal="right" vertical="center" wrapText="1" indent="1"/>
    </xf>
    <xf numFmtId="0" fontId="57" fillId="7" borderId="0" xfId="60" applyNumberFormat="1" applyFont="1" applyFill="1" applyBorder="1" applyAlignment="1" applyProtection="1">
      <alignment horizontal="center" vertical="center" wrapText="1"/>
    </xf>
    <xf numFmtId="0" fontId="105" fillId="0" borderId="0" xfId="60" applyFont="1" applyAlignment="1" applyProtection="1">
      <alignment vertical="center" wrapText="1"/>
    </xf>
    <xf numFmtId="14" fontId="58" fillId="7" borderId="0" xfId="60" applyNumberFormat="1" applyFont="1" applyFill="1" applyBorder="1" applyAlignment="1" applyProtection="1">
      <alignment horizontal="left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18" fillId="0" borderId="0" xfId="63" applyFont="1" applyFill="1" applyBorder="1" applyAlignment="1">
      <alignment horizontal="left" vertical="center" wrapText="1" indent="1"/>
    </xf>
    <xf numFmtId="49" fontId="0" fillId="0" borderId="0" xfId="0" applyProtection="1">
      <alignment vertical="top"/>
      <protection locked="0"/>
    </xf>
    <xf numFmtId="49" fontId="0" fillId="12" borderId="54" xfId="0" applyFont="1" applyFill="1" applyBorder="1" applyAlignment="1">
      <alignment horizontal="center" vertical="center"/>
    </xf>
    <xf numFmtId="0" fontId="18" fillId="0" borderId="0" xfId="23" applyFont="1" applyFill="1" applyBorder="1" applyAlignment="1" applyProtection="1">
      <alignment horizontal="left" vertical="top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8" borderId="5" xfId="36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55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33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63" applyFont="1" applyBorder="1" applyAlignment="1">
      <alignment horizontal="left" vertical="center" wrapText="1" indent="1"/>
    </xf>
    <xf numFmtId="0" fontId="6" fillId="7" borderId="5" xfId="62" applyFont="1" applyFill="1" applyBorder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7" fillId="0" borderId="5" xfId="62" applyFont="1" applyFill="1" applyBorder="1" applyAlignment="1" applyProtection="1">
      <alignment horizontal="left" vertical="center" wrapTex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0" fontId="6" fillId="8" borderId="13" xfId="61" applyNumberFormat="1" applyFont="1" applyFill="1" applyBorder="1" applyAlignment="1" applyProtection="1">
      <alignment horizontal="left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 xr:uid="{00000000-0005-0000-0000-000021000000}"/>
    <cellStyle name="Currency [0]" xfId="17" xr:uid="{00000000-0005-0000-0000-000022000000}"/>
    <cellStyle name="currency1" xfId="18" xr:uid="{00000000-0005-0000-0000-000023000000}"/>
    <cellStyle name="Currency2" xfId="19" xr:uid="{00000000-0005-0000-0000-000024000000}"/>
    <cellStyle name="currency3" xfId="20" xr:uid="{00000000-0005-0000-0000-000025000000}"/>
    <cellStyle name="currency4" xfId="21" xr:uid="{00000000-0005-0000-0000-000026000000}"/>
    <cellStyle name="Followed Hyperlink" xfId="22" xr:uid="{00000000-0005-0000-0000-000027000000}"/>
    <cellStyle name="Header 3" xfId="23" xr:uid="{00000000-0005-0000-0000-000028000000}"/>
    <cellStyle name="Hyperlink" xfId="24" xr:uid="{00000000-0005-0000-0000-000029000000}"/>
    <cellStyle name="normal" xfId="25" xr:uid="{00000000-0005-0000-0000-00002A000000}"/>
    <cellStyle name="Normal1" xfId="26" xr:uid="{00000000-0005-0000-0000-00002B000000}"/>
    <cellStyle name="Normal2" xfId="27" xr:uid="{00000000-0005-0000-0000-00002C000000}"/>
    <cellStyle name="Percent1" xfId="28" xr:uid="{00000000-0005-0000-0000-00002D000000}"/>
    <cellStyle name="Title 4" xfId="29" xr:uid="{00000000-0005-0000-0000-00002E000000}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 xr:uid="{00000000-0005-0000-0000-000039000000}"/>
    <cellStyle name="Гиперссылка 2 2" xfId="33" xr:uid="{00000000-0005-0000-0000-00003A000000}"/>
    <cellStyle name="Гиперссылка 4" xfId="34" xr:uid="{00000000-0005-0000-0000-00003B000000}"/>
    <cellStyle name="Заголовок" xfId="35" xr:uid="{00000000-0005-0000-0000-00003C000000}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 xr:uid="{00000000-0005-0000-0000-000041000000}"/>
    <cellStyle name="Значение" xfId="37" xr:uid="{00000000-0005-0000-0000-000042000000}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 xr:uid="{00000000-0005-0000-0000-000048000000}"/>
    <cellStyle name="Обычный 12" xfId="39" xr:uid="{00000000-0005-0000-0000-000049000000}"/>
    <cellStyle name="Обычный 12 2" xfId="40" xr:uid="{00000000-0005-0000-0000-00004A000000}"/>
    <cellStyle name="Обычный 12 3" xfId="104" xr:uid="{00000000-0005-0000-0000-00004B000000}"/>
    <cellStyle name="Обычный 14" xfId="41" xr:uid="{00000000-0005-0000-0000-00004C000000}"/>
    <cellStyle name="Обычный 14 2" xfId="106" xr:uid="{00000000-0005-0000-0000-00004D000000}"/>
    <cellStyle name="Обычный 14 3" xfId="107" xr:uid="{00000000-0005-0000-0000-00004E000000}"/>
    <cellStyle name="Обычный 14 4" xfId="108" xr:uid="{00000000-0005-0000-0000-00004F000000}"/>
    <cellStyle name="Обычный 14 5" xfId="105" xr:uid="{00000000-0005-0000-0000-000050000000}"/>
    <cellStyle name="Обычный 15" xfId="42" xr:uid="{00000000-0005-0000-0000-000051000000}"/>
    <cellStyle name="Обычный 2" xfId="43" xr:uid="{00000000-0005-0000-0000-000052000000}"/>
    <cellStyle name="Обычный 2 10 2" xfId="44" xr:uid="{00000000-0005-0000-0000-000053000000}"/>
    <cellStyle name="Обычный 2 2" xfId="45" xr:uid="{00000000-0005-0000-0000-000054000000}"/>
    <cellStyle name="Обычный 2 3" xfId="46" xr:uid="{00000000-0005-0000-0000-000055000000}"/>
    <cellStyle name="Обычный 2 4" xfId="47" xr:uid="{00000000-0005-0000-0000-000056000000}"/>
    <cellStyle name="Обычный 3" xfId="48" xr:uid="{00000000-0005-0000-0000-000057000000}"/>
    <cellStyle name="Обычный 3 2" xfId="49" xr:uid="{00000000-0005-0000-0000-000058000000}"/>
    <cellStyle name="Обычный 3 3" xfId="50" xr:uid="{00000000-0005-0000-0000-000059000000}"/>
    <cellStyle name="Обычный 4" xfId="51" xr:uid="{00000000-0005-0000-0000-00005A000000}"/>
    <cellStyle name="Обычный 5" xfId="52" xr:uid="{00000000-0005-0000-0000-00005B000000}"/>
    <cellStyle name="Обычный_BALANCE.WARM.2007YEAR(FACT)" xfId="53" xr:uid="{00000000-0005-0000-0000-00005C000000}"/>
    <cellStyle name="Обычный_INVEST.WARM.PLAN.4.78(v0.1)" xfId="54" xr:uid="{00000000-0005-0000-0000-00005D000000}"/>
    <cellStyle name="Обычный_JKH.OPEN.INFO.HVS(v3.5)_цены161210" xfId="55" xr:uid="{00000000-0005-0000-0000-00005E000000}"/>
    <cellStyle name="Обычный_JKH.OPEN.INFO.PRICE.VO_v4.0(10.02.11)" xfId="56" xr:uid="{00000000-0005-0000-0000-00005F000000}"/>
    <cellStyle name="Обычный_MINENERGO.340.PRIL79(v0.1)" xfId="57" xr:uid="{00000000-0005-0000-0000-000060000000}"/>
    <cellStyle name="Обычный_PREDEL.JKH.2010(v1.3)" xfId="58" xr:uid="{00000000-0005-0000-0000-000061000000}"/>
    <cellStyle name="Обычный_razrabotka_sablonov_po_WKU" xfId="59" xr:uid="{00000000-0005-0000-0000-000062000000}"/>
    <cellStyle name="Обычный_SIMPLE_1_massive2" xfId="60" xr:uid="{00000000-0005-0000-0000-000063000000}"/>
    <cellStyle name="Обычный_ЖКУ_проект3" xfId="61" xr:uid="{00000000-0005-0000-0000-000064000000}"/>
    <cellStyle name="Обычный_Мониторинг инвестиций" xfId="62" xr:uid="{00000000-0005-0000-0000-000065000000}"/>
    <cellStyle name="Обычный_Шаблон по источникам для Модуля Реестр (2)" xfId="63" xr:uid="{00000000-0005-0000-0000-000066000000}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1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:a16="http://schemas.microsoft.com/office/drawing/2014/main" id="{00000000-0008-0000-0A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:a16="http://schemas.microsoft.com/office/drawing/2014/main" id="{00000000-0008-0000-0A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:a16="http://schemas.microsoft.com/office/drawing/2014/main" id="{00000000-0008-0000-0B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:a16="http://schemas.microsoft.com/office/drawing/2014/main" id="{00000000-0008-0000-0B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:a16="http://schemas.microsoft.com/office/drawing/2014/main" id="{00000000-0008-0000-0B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:a16="http://schemas.microsoft.com/office/drawing/2014/main" id="{00000000-0008-0000-0B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id="{00000000-0008-0000-0C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id="{00000000-0008-0000-0C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22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id="{00000000-0008-0000-0D00-0000D6F16D00}"/>
            </a:ext>
          </a:extLst>
        </xdr:cNvPr>
        <xdr:cNvGrpSpPr>
          <a:grpSpLocks/>
        </xdr:cNvGrpSpPr>
      </xdr:nvGrpSpPr>
      <xdr:grpSpPr bwMode="auto">
        <a:xfrm>
          <a:off x="10763250" y="4000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id="{00000000-0008-0000-0D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id="{00000000-0008-0000-0D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id="{00000000-0008-0000-0D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id="{00000000-0008-0000-0D00-0000D9F16D00}"/>
            </a:ext>
          </a:extLst>
        </xdr:cNvPr>
        <xdr:cNvGrpSpPr>
          <a:grpSpLocks/>
        </xdr:cNvGrpSpPr>
      </xdr:nvGrpSpPr>
      <xdr:grpSpPr bwMode="auto">
        <a:xfrm>
          <a:off x="10725150" y="1143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id="{00000000-0008-0000-0D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25</xdr:col>
      <xdr:colOff>38100</xdr:colOff>
      <xdr:row>22</xdr:row>
      <xdr:rowOff>0</xdr:rowOff>
    </xdr:from>
    <xdr:ext cx="190500" cy="190500"/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pSpPr>
          <a:grpSpLocks/>
        </xdr:cNvGrpSpPr>
      </xdr:nvGrpSpPr>
      <xdr:grpSpPr bwMode="auto">
        <a:xfrm>
          <a:off x="9820275" y="4000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25</xdr:col>
      <xdr:colOff>38100</xdr:colOff>
      <xdr:row>22</xdr:row>
      <xdr:rowOff>0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pSpPr>
          <a:grpSpLocks/>
        </xdr:cNvGrpSpPr>
      </xdr:nvGrpSpPr>
      <xdr:grpSpPr bwMode="auto">
        <a:xfrm>
          <a:off x="9820275" y="4000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D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E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E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0F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0F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0F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0F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0F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0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0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1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1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1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1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12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12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13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13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15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15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1500-0000DCA76D00}"/>
            </a:ext>
          </a:extLst>
        </xdr:cNvPr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15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15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6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6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6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600-0000D8E86D00}"/>
            </a:ext>
          </a:extLst>
        </xdr:cNvPr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6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6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id="{00000000-0008-0000-0300-0000D8F86D00}"/>
            </a:ext>
          </a:extLst>
        </xdr:cNvPr>
        <xdr:cNvGrpSpPr>
          <a:grpSpLocks/>
        </xdr:cNvGrpSpPr>
      </xdr:nvGrpSpPr>
      <xdr:grpSpPr bwMode="auto">
        <a:xfrm>
          <a:off x="7219950" y="3362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id="{00000000-0008-0000-03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id="{00000000-0008-0000-06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id="{00000000-0008-0000-06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id="{00000000-0008-0000-0700-00005B006E00}"/>
            </a:ext>
          </a:extLst>
        </xdr:cNvPr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id="{00000000-0008-0000-07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id="{00000000-0008-0000-07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id="{00000000-0008-0000-07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8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8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9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9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9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9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00">
    <tabColor rgb="FFFFCC99"/>
  </sheetPr>
  <dimension ref="A1"/>
  <sheetViews>
    <sheetView showGridLines="0" workbookViewId="0"/>
  </sheetViews>
  <sheetFormatPr defaultColWidth="9.125" defaultRowHeight="11.4"/>
  <cols>
    <col min="1" max="16384" width="9.1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625" defaultRowHeight="13.8"/>
  <cols>
    <col min="1" max="6" width="10.625" style="35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5" customWidth="1"/>
    <col min="13" max="13" width="47.375" style="35" customWidth="1"/>
    <col min="14" max="14" width="1.75" style="35" hidden="1" customWidth="1"/>
    <col min="15" max="15" width="20.75" style="35" hidden="1" customWidth="1"/>
    <col min="16" max="17" width="23.75" style="35" hidden="1" customWidth="1"/>
    <col min="18" max="18" width="11.75" style="35" customWidth="1"/>
    <col min="19" max="19" width="3.75" style="35" customWidth="1"/>
    <col min="20" max="20" width="11.75" style="35" customWidth="1"/>
    <col min="21" max="21" width="8.625" style="35" hidden="1" customWidth="1"/>
    <col min="22" max="22" width="4.75" style="35" customWidth="1"/>
    <col min="23" max="23" width="115.75" style="35" customWidth="1"/>
    <col min="24" max="25" width="10.625" style="298"/>
    <col min="26" max="26" width="11.125" style="298" customWidth="1"/>
    <col min="27" max="34" width="10.625" style="298"/>
    <col min="35" max="16384" width="10.6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" customHeight="1">
      <c r="J5" s="86"/>
      <c r="K5" s="86"/>
      <c r="L5" s="760" t="s">
        <v>681</v>
      </c>
      <c r="M5" s="761"/>
      <c r="N5" s="761"/>
      <c r="O5" s="761"/>
      <c r="P5" s="761"/>
      <c r="Q5" s="761"/>
      <c r="R5" s="761"/>
      <c r="S5" s="761"/>
      <c r="T5" s="761"/>
      <c r="U5" s="762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8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76" t="str">
        <f>IF(NameOrPr_ch="",IF(NameOrPr="","",NameOrPr),NameOrPr_ch)</f>
        <v>КОМИТЕТ ПО ЦЕНАМ И ТАРИФАМ МОСКОВСКОЙ ОБЛАСТИ</v>
      </c>
      <c r="P7" s="776"/>
      <c r="Q7" s="776"/>
      <c r="R7" s="776"/>
      <c r="S7" s="776"/>
      <c r="T7" s="776"/>
      <c r="U7" s="776"/>
      <c r="V7" s="776"/>
      <c r="W7" s="6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600000000000001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76" t="str">
        <f>IF(datePr_ch="",IF(datePr="","",datePr),datePr_ch)</f>
        <v>09.12.2021</v>
      </c>
      <c r="P8" s="776"/>
      <c r="Q8" s="776"/>
      <c r="R8" s="776"/>
      <c r="S8" s="776"/>
      <c r="T8" s="776"/>
      <c r="U8" s="776"/>
      <c r="V8" s="776"/>
      <c r="W8" s="6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600000000000001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76" t="str">
        <f>IF(numberPr_ch="",IF(numberPr="","",numberPr),numberPr_ch)</f>
        <v>242-Р</v>
      </c>
      <c r="P9" s="776"/>
      <c r="Q9" s="776"/>
      <c r="R9" s="776"/>
      <c r="S9" s="776"/>
      <c r="T9" s="776"/>
      <c r="U9" s="776"/>
      <c r="V9" s="776"/>
      <c r="W9" s="6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600000000000001">
      <c r="G10" s="464"/>
      <c r="H10" s="464"/>
      <c r="L10" s="462"/>
      <c r="M10" s="656" t="s">
        <v>576</v>
      </c>
      <c r="N10" s="657"/>
      <c r="O10" s="776" t="str">
        <f>IF(IstPub_ch="",IF(IstPub="","",IstPub),IstPub_ch)</f>
        <v>https://ktc.mosreg.ru</v>
      </c>
      <c r="P10" s="776"/>
      <c r="Q10" s="776"/>
      <c r="R10" s="776"/>
      <c r="S10" s="776"/>
      <c r="T10" s="776"/>
      <c r="U10" s="776"/>
      <c r="V10" s="776"/>
      <c r="W10" s="6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54"/>
      <c r="M11" s="754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66"/>
      <c r="P12" s="766"/>
      <c r="Q12" s="766"/>
      <c r="R12" s="766"/>
      <c r="S12" s="766"/>
      <c r="T12" s="766"/>
      <c r="U12" s="766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19" t="s">
        <v>510</v>
      </c>
      <c r="M13" s="719"/>
      <c r="N13" s="719"/>
      <c r="O13" s="719"/>
      <c r="P13" s="719"/>
      <c r="Q13" s="719"/>
      <c r="R13" s="719"/>
      <c r="S13" s="719"/>
      <c r="T13" s="719"/>
      <c r="U13" s="719"/>
      <c r="V13" s="719"/>
      <c r="W13" s="719" t="s">
        <v>511</v>
      </c>
    </row>
    <row r="14" spans="7:34" ht="15" customHeight="1">
      <c r="J14" s="86"/>
      <c r="K14" s="86"/>
      <c r="L14" s="719" t="s">
        <v>95</v>
      </c>
      <c r="M14" s="719" t="s">
        <v>425</v>
      </c>
      <c r="N14" s="719"/>
      <c r="O14" s="781" t="s">
        <v>534</v>
      </c>
      <c r="P14" s="781"/>
      <c r="Q14" s="781"/>
      <c r="R14" s="781"/>
      <c r="S14" s="781"/>
      <c r="T14" s="781"/>
      <c r="U14" s="719" t="s">
        <v>344</v>
      </c>
      <c r="V14" s="780" t="s">
        <v>278</v>
      </c>
      <c r="W14" s="719"/>
    </row>
    <row r="15" spans="7:34" ht="14.25" customHeight="1">
      <c r="J15" s="86"/>
      <c r="K15" s="86"/>
      <c r="L15" s="719"/>
      <c r="M15" s="719"/>
      <c r="N15" s="719"/>
      <c r="O15" s="251" t="s">
        <v>535</v>
      </c>
      <c r="P15" s="767" t="s">
        <v>274</v>
      </c>
      <c r="Q15" s="767"/>
      <c r="R15" s="751" t="s">
        <v>536</v>
      </c>
      <c r="S15" s="751"/>
      <c r="T15" s="751"/>
      <c r="U15" s="719"/>
      <c r="V15" s="780"/>
      <c r="W15" s="719"/>
    </row>
    <row r="16" spans="7:34" ht="33.75" customHeight="1">
      <c r="J16" s="86"/>
      <c r="K16" s="86"/>
      <c r="L16" s="719"/>
      <c r="M16" s="719"/>
      <c r="N16" s="719"/>
      <c r="O16" s="435" t="s">
        <v>537</v>
      </c>
      <c r="P16" s="436" t="s">
        <v>538</v>
      </c>
      <c r="Q16" s="436" t="s">
        <v>405</v>
      </c>
      <c r="R16" s="437" t="s">
        <v>277</v>
      </c>
      <c r="S16" s="774" t="s">
        <v>276</v>
      </c>
      <c r="T16" s="774"/>
      <c r="U16" s="719"/>
      <c r="V16" s="780"/>
      <c r="W16" s="719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5">
        <f ca="1">OFFSET(S17,0,-1)+1</f>
        <v>7</v>
      </c>
      <c r="T17" s="775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8">
      <c r="A18" s="773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 t="e">
        <f ca="1">mergeValue(A18)</f>
        <v>#NAME?</v>
      </c>
      <c r="M18" s="578" t="s">
        <v>23</v>
      </c>
      <c r="N18" s="584"/>
      <c r="O18" s="748"/>
      <c r="P18" s="748"/>
      <c r="Q18" s="748"/>
      <c r="R18" s="748"/>
      <c r="S18" s="748"/>
      <c r="T18" s="748"/>
      <c r="U18" s="748"/>
      <c r="V18" s="748"/>
      <c r="W18" s="600" t="s">
        <v>543</v>
      </c>
    </row>
    <row r="19" spans="1:35" ht="34.200000000000003">
      <c r="A19" s="773"/>
      <c r="B19" s="773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e">
        <f ca="1">mergeValue(A19) &amp;"."&amp; mergeValue(B19)</f>
        <v>#NAME?</v>
      </c>
      <c r="M19" s="159" t="s">
        <v>18</v>
      </c>
      <c r="N19" s="285"/>
      <c r="O19" s="768"/>
      <c r="P19" s="768"/>
      <c r="Q19" s="768"/>
      <c r="R19" s="768"/>
      <c r="S19" s="768"/>
      <c r="T19" s="768"/>
      <c r="U19" s="768"/>
      <c r="V19" s="768"/>
      <c r="W19" s="286" t="s">
        <v>544</v>
      </c>
    </row>
    <row r="20" spans="1:35" ht="45.6">
      <c r="A20" s="773"/>
      <c r="B20" s="773"/>
      <c r="C20" s="773">
        <v>1</v>
      </c>
      <c r="D20" s="340"/>
      <c r="E20" s="410"/>
      <c r="F20" s="410"/>
      <c r="G20" s="410"/>
      <c r="H20" s="410"/>
      <c r="I20" s="344"/>
      <c r="J20" s="181"/>
      <c r="K20" s="101"/>
      <c r="L20" s="339" t="e">
        <f ca="1">mergeValue(A20) &amp;"."&amp; mergeValue(B20)&amp;"."&amp; mergeValue(C20)</f>
        <v>#NAME?</v>
      </c>
      <c r="M20" s="160" t="s">
        <v>402</v>
      </c>
      <c r="N20" s="285"/>
      <c r="O20" s="768"/>
      <c r="P20" s="768"/>
      <c r="Q20" s="768"/>
      <c r="R20" s="768"/>
      <c r="S20" s="768"/>
      <c r="T20" s="768"/>
      <c r="U20" s="768"/>
      <c r="V20" s="768"/>
      <c r="W20" s="286" t="s">
        <v>682</v>
      </c>
      <c r="AA20" s="317"/>
    </row>
    <row r="21" spans="1:35" ht="34.200000000000003">
      <c r="A21" s="773"/>
      <c r="B21" s="773"/>
      <c r="C21" s="773"/>
      <c r="D21" s="773">
        <v>1</v>
      </c>
      <c r="E21" s="410"/>
      <c r="F21" s="410"/>
      <c r="G21" s="410"/>
      <c r="H21" s="410"/>
      <c r="I21" s="766"/>
      <c r="J21" s="181"/>
      <c r="K21" s="101"/>
      <c r="L21" s="339" t="e">
        <f ca="1">mergeValue(A21) &amp;"."&amp; mergeValue(B21)&amp;"."&amp; mergeValue(C21)&amp;"."&amp; mergeValue(D21)</f>
        <v>#NAME?</v>
      </c>
      <c r="M21" s="161" t="s">
        <v>426</v>
      </c>
      <c r="N21" s="285"/>
      <c r="O21" s="783"/>
      <c r="P21" s="783"/>
      <c r="Q21" s="783"/>
      <c r="R21" s="783"/>
      <c r="S21" s="783"/>
      <c r="T21" s="783"/>
      <c r="U21" s="783"/>
      <c r="V21" s="783"/>
      <c r="W21" s="286" t="s">
        <v>683</v>
      </c>
      <c r="AA21" s="317"/>
    </row>
    <row r="22" spans="1:35" ht="45.6">
      <c r="A22" s="773"/>
      <c r="B22" s="773"/>
      <c r="C22" s="773"/>
      <c r="D22" s="773"/>
      <c r="E22" s="773">
        <v>1</v>
      </c>
      <c r="F22" s="410"/>
      <c r="G22" s="410"/>
      <c r="H22" s="410"/>
      <c r="I22" s="766"/>
      <c r="J22" s="766"/>
      <c r="K22" s="101"/>
      <c r="L22" s="339" t="e">
        <f ca="1">mergeValue(A22) &amp;"."&amp; mergeValue(B22)&amp;"."&amp; mergeValue(C22)&amp;"."&amp; mergeValue(D22)&amp;"."&amp; mergeValue(E22)</f>
        <v>#NAME?</v>
      </c>
      <c r="M22" s="172" t="s">
        <v>10</v>
      </c>
      <c r="N22" s="286"/>
      <c r="O22" s="782"/>
      <c r="P22" s="782"/>
      <c r="Q22" s="782"/>
      <c r="R22" s="782"/>
      <c r="S22" s="782"/>
      <c r="T22" s="782"/>
      <c r="U22" s="782"/>
      <c r="V22" s="782"/>
      <c r="W22" s="286" t="s">
        <v>545</v>
      </c>
      <c r="Y22" s="317" t="e">
        <f ca="1">strCheckUnique(Z22:Z25)</f>
        <v>#NAME?</v>
      </c>
      <c r="AA22" s="317"/>
    </row>
    <row r="23" spans="1:35" ht="66" customHeight="1">
      <c r="A23" s="773"/>
      <c r="B23" s="773"/>
      <c r="C23" s="773"/>
      <c r="D23" s="773"/>
      <c r="E23" s="773"/>
      <c r="F23" s="340">
        <v>1</v>
      </c>
      <c r="G23" s="340"/>
      <c r="H23" s="340"/>
      <c r="I23" s="766"/>
      <c r="J23" s="766"/>
      <c r="K23" s="344"/>
      <c r="L23" s="339" t="e">
        <f ca="1">mergeValue(A23) &amp;"."&amp; mergeValue(B23)&amp;"."&amp; mergeValue(C23)&amp;"."&amp; mergeValue(D23)&amp;"."&amp; mergeValue(E23)&amp;"."&amp; mergeValue(F23)</f>
        <v>#NAME?</v>
      </c>
      <c r="M23" s="646"/>
      <c r="N23" s="770"/>
      <c r="O23" s="192"/>
      <c r="P23" s="192"/>
      <c r="Q23" s="192"/>
      <c r="R23" s="771"/>
      <c r="S23" s="769" t="s">
        <v>87</v>
      </c>
      <c r="T23" s="771"/>
      <c r="U23" s="769" t="s">
        <v>88</v>
      </c>
      <c r="V23" s="282"/>
      <c r="W23" s="777" t="s">
        <v>546</v>
      </c>
      <c r="X23" s="298" t="e">
        <f ca="1">strCheckDate(O24:V24)</f>
        <v>#NAME?</v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3"/>
      <c r="B24" s="773"/>
      <c r="C24" s="773"/>
      <c r="D24" s="773"/>
      <c r="E24" s="773"/>
      <c r="F24" s="340"/>
      <c r="G24" s="340"/>
      <c r="H24" s="340"/>
      <c r="I24" s="766"/>
      <c r="J24" s="766"/>
      <c r="K24" s="344"/>
      <c r="L24" s="171"/>
      <c r="M24" s="205"/>
      <c r="N24" s="770"/>
      <c r="O24" s="299"/>
      <c r="P24" s="296"/>
      <c r="Q24" s="297" t="str">
        <f>R23 &amp; "-" &amp; T23</f>
        <v>-</v>
      </c>
      <c r="R24" s="771"/>
      <c r="S24" s="769"/>
      <c r="T24" s="772"/>
      <c r="U24" s="769"/>
      <c r="V24" s="282"/>
      <c r="W24" s="778"/>
      <c r="AA24" s="317"/>
    </row>
    <row r="25" spans="1:35" customFormat="1" ht="15" customHeight="1">
      <c r="A25" s="773"/>
      <c r="B25" s="773"/>
      <c r="C25" s="773"/>
      <c r="D25" s="773"/>
      <c r="E25" s="773"/>
      <c r="F25" s="340"/>
      <c r="G25" s="340"/>
      <c r="H25" s="340"/>
      <c r="I25" s="766"/>
      <c r="J25" s="766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79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73"/>
      <c r="B26" s="773"/>
      <c r="C26" s="773"/>
      <c r="D26" s="773"/>
      <c r="E26" s="340"/>
      <c r="F26" s="410"/>
      <c r="G26" s="410"/>
      <c r="H26" s="410"/>
      <c r="I26" s="766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73"/>
      <c r="B27" s="773"/>
      <c r="C27" s="773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73"/>
      <c r="B28" s="773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73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" customHeight="1">
      <c r="M32" s="759" t="s">
        <v>706</v>
      </c>
      <c r="N32" s="759"/>
      <c r="O32" s="759"/>
      <c r="P32" s="759"/>
      <c r="Q32" s="759"/>
      <c r="R32" s="759"/>
      <c r="S32" s="759"/>
      <c r="T32" s="759"/>
      <c r="U32" s="759"/>
      <c r="V32" s="759"/>
    </row>
  </sheetData>
  <sheetProtection password="FA9C" sheet="1" objects="1" scenarios="1" formatColumns="0" formatRows="0"/>
  <dataConsolidate leftLabels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 xr:uid="{00000000-0002-0000-0900-000000000000}"/>
    <dataValidation allowBlank="1" promptTitle="checkPeriodRange" sqref="Q24" xr:uid="{00000000-0002-0000-0900-000001000000}"/>
    <dataValidation type="textLength" operator="lessThanOrEqual" allowBlank="1" showInputMessage="1" showErrorMessage="1" errorTitle="Ошибка" error="Допускается ввод не более 900 символов!" sqref="W7:W10 O21:V21" xr:uid="{00000000-0002-0000-0900-000002000000}">
      <formula1>900</formula1>
    </dataValidation>
    <dataValidation type="list" allowBlank="1" showInputMessage="1" showErrorMessage="1" errorTitle="Ошибка" error="Выберите значение из списка" sqref="O22" xr:uid="{00000000-0002-0000-09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9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9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9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66.875" style="35" customWidth="1"/>
    <col min="9" max="9" width="115.75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53</v>
      </c>
    </row>
    <row r="2" spans="1:20" ht="22.2">
      <c r="F2" s="760" t="s">
        <v>566</v>
      </c>
      <c r="G2" s="761"/>
      <c r="H2" s="762"/>
      <c r="I2" s="593"/>
    </row>
    <row r="3" spans="1:20" ht="3" customHeight="1"/>
    <row r="4" spans="1:20" s="255" customFormat="1" ht="11.4">
      <c r="A4" s="319"/>
      <c r="B4" s="319"/>
      <c r="C4" s="319"/>
      <c r="D4" s="319"/>
      <c r="F4" s="719" t="s">
        <v>510</v>
      </c>
      <c r="G4" s="719"/>
      <c r="H4" s="719"/>
      <c r="I4" s="763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600000000000001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20.12.2021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.6">
      <c r="A8" s="764">
        <v>1</v>
      </c>
      <c r="B8" s="319"/>
      <c r="C8" s="319"/>
      <c r="D8" s="319"/>
      <c r="F8" s="469" t="e">
        <f ca="1">"2." &amp;mergeValue(A8)</f>
        <v>#NAME?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64"/>
      <c r="B9" s="319"/>
      <c r="C9" s="319"/>
      <c r="D9" s="319"/>
      <c r="F9" s="469" t="e">
        <f ca="1">"3." &amp;mergeValue(A9)</f>
        <v>#NAME?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64"/>
      <c r="B10" s="319"/>
      <c r="C10" s="319"/>
      <c r="D10" s="319"/>
      <c r="F10" s="469" t="e">
        <f ca="1">"4."&amp;mergeValue(A10)</f>
        <v>#NAME?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600000000000001">
      <c r="A11" s="764"/>
      <c r="B11" s="764">
        <v>1</v>
      </c>
      <c r="C11" s="479"/>
      <c r="D11" s="479"/>
      <c r="F11" s="469" t="e">
        <f ca="1">"4."&amp;mergeValue(A11) &amp;"."&amp;mergeValue(B11)</f>
        <v>#NAME?</v>
      </c>
      <c r="G11" s="461" t="s">
        <v>678</v>
      </c>
      <c r="H11" s="454" t="str">
        <f>IF(region_name="","",region_name)</f>
        <v>Московская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8">
      <c r="A12" s="764"/>
      <c r="B12" s="764"/>
      <c r="C12" s="764">
        <v>1</v>
      </c>
      <c r="D12" s="479"/>
      <c r="F12" s="469" t="e">
        <f ca="1">"4."&amp;mergeValue(A12) &amp;"."&amp;mergeValue(B12)&amp;"."&amp;mergeValue(C12)</f>
        <v>#NAME?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4"/>
      <c r="B13" s="764"/>
      <c r="C13" s="764"/>
      <c r="D13" s="479">
        <v>1</v>
      </c>
      <c r="F13" s="469" t="e">
        <f ca="1">"4."&amp;mergeValue(A13) &amp;"."&amp;mergeValue(B13)&amp;"."&amp;mergeValue(C13)&amp;"."&amp;mergeValue(D13)</f>
        <v>#NAME?</v>
      </c>
      <c r="G13" s="557" t="s">
        <v>573</v>
      </c>
      <c r="H13" s="454"/>
      <c r="I13" s="765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600000000000001">
      <c r="A14" s="764"/>
      <c r="B14" s="764"/>
      <c r="C14" s="764"/>
      <c r="D14" s="479"/>
      <c r="F14" s="473"/>
      <c r="G14" s="163" t="s">
        <v>4</v>
      </c>
      <c r="H14" s="478"/>
      <c r="I14" s="765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600000000000001">
      <c r="A15" s="764"/>
      <c r="B15" s="764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600000000000001">
      <c r="A16" s="764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600000000000001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9" t="s">
        <v>679</v>
      </c>
      <c r="H19" s="759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A00-000000000000}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625" defaultRowHeight="13.8"/>
  <cols>
    <col min="1" max="6" width="10.625" style="35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5" customWidth="1"/>
    <col min="13" max="13" width="47.375" style="35" customWidth="1"/>
    <col min="14" max="14" width="1.75" style="35" hidden="1" customWidth="1"/>
    <col min="15" max="15" width="20.75" style="35" hidden="1" customWidth="1"/>
    <col min="16" max="17" width="23.75" style="35" hidden="1" customWidth="1"/>
    <col min="18" max="18" width="11.75" style="35" customWidth="1"/>
    <col min="19" max="19" width="3.75" style="35" customWidth="1"/>
    <col min="20" max="20" width="11.75" style="35" customWidth="1"/>
    <col min="21" max="21" width="8.625" style="35" hidden="1" customWidth="1"/>
    <col min="22" max="22" width="4.75" style="35" customWidth="1"/>
    <col min="23" max="23" width="115.75" style="35" customWidth="1"/>
    <col min="24" max="25" width="10.625" style="298"/>
    <col min="26" max="26" width="11.125" style="298" customWidth="1"/>
    <col min="27" max="34" width="10.625" style="298"/>
    <col min="35" max="16384" width="10.6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" customHeight="1">
      <c r="J5" s="86"/>
      <c r="K5" s="86"/>
      <c r="L5" s="760" t="s">
        <v>681</v>
      </c>
      <c r="M5" s="761"/>
      <c r="N5" s="761"/>
      <c r="O5" s="761"/>
      <c r="P5" s="761"/>
      <c r="Q5" s="761"/>
      <c r="R5" s="761"/>
      <c r="S5" s="761"/>
      <c r="T5" s="761"/>
      <c r="U5" s="762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8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76" t="str">
        <f>IF(NameOrPr_ch="",IF(NameOrPr="","",NameOrPr),NameOrPr_ch)</f>
        <v>КОМИТЕТ ПО ЦЕНАМ И ТАРИФАМ МОСКОВСКОЙ ОБЛАСТИ</v>
      </c>
      <c r="P7" s="776"/>
      <c r="Q7" s="776"/>
      <c r="R7" s="776"/>
      <c r="S7" s="776"/>
      <c r="T7" s="776"/>
      <c r="U7" s="776"/>
      <c r="V7" s="776"/>
      <c r="W7" s="6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600000000000001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76" t="str">
        <f>IF(datePr_ch="",IF(datePr="","",datePr),datePr_ch)</f>
        <v>09.12.2021</v>
      </c>
      <c r="P8" s="776"/>
      <c r="Q8" s="776"/>
      <c r="R8" s="776"/>
      <c r="S8" s="776"/>
      <c r="T8" s="776"/>
      <c r="U8" s="776"/>
      <c r="V8" s="776"/>
      <c r="W8" s="6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600000000000001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76" t="str">
        <f>IF(numberPr_ch="",IF(numberPr="","",numberPr),numberPr_ch)</f>
        <v>242-Р</v>
      </c>
      <c r="P9" s="776"/>
      <c r="Q9" s="776"/>
      <c r="R9" s="776"/>
      <c r="S9" s="776"/>
      <c r="T9" s="776"/>
      <c r="U9" s="776"/>
      <c r="V9" s="776"/>
      <c r="W9" s="6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600000000000001">
      <c r="G10" s="464"/>
      <c r="H10" s="464"/>
      <c r="L10" s="462"/>
      <c r="M10" s="656" t="s">
        <v>576</v>
      </c>
      <c r="N10" s="657"/>
      <c r="O10" s="776" t="str">
        <f>IF(IstPub_ch="",IF(IstPub="","",IstPub),IstPub_ch)</f>
        <v>https://ktc.mosreg.ru</v>
      </c>
      <c r="P10" s="776"/>
      <c r="Q10" s="776"/>
      <c r="R10" s="776"/>
      <c r="S10" s="776"/>
      <c r="T10" s="776"/>
      <c r="U10" s="776"/>
      <c r="V10" s="776"/>
      <c r="W10" s="6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54"/>
      <c r="M11" s="754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66"/>
      <c r="P12" s="766"/>
      <c r="Q12" s="766"/>
      <c r="R12" s="766"/>
      <c r="S12" s="766"/>
      <c r="T12" s="766"/>
      <c r="U12" s="766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19" t="s">
        <v>510</v>
      </c>
      <c r="M13" s="719"/>
      <c r="N13" s="719"/>
      <c r="O13" s="719"/>
      <c r="P13" s="719"/>
      <c r="Q13" s="719"/>
      <c r="R13" s="719"/>
      <c r="S13" s="719"/>
      <c r="T13" s="719"/>
      <c r="U13" s="719"/>
      <c r="V13" s="719"/>
      <c r="W13" s="719" t="s">
        <v>511</v>
      </c>
    </row>
    <row r="14" spans="7:34" ht="15" customHeight="1">
      <c r="J14" s="86"/>
      <c r="K14" s="86"/>
      <c r="L14" s="719" t="s">
        <v>95</v>
      </c>
      <c r="M14" s="719" t="s">
        <v>425</v>
      </c>
      <c r="N14" s="719"/>
      <c r="O14" s="781" t="s">
        <v>534</v>
      </c>
      <c r="P14" s="781"/>
      <c r="Q14" s="781"/>
      <c r="R14" s="781"/>
      <c r="S14" s="781"/>
      <c r="T14" s="781"/>
      <c r="U14" s="719" t="s">
        <v>344</v>
      </c>
      <c r="V14" s="780" t="s">
        <v>278</v>
      </c>
      <c r="W14" s="719"/>
    </row>
    <row r="15" spans="7:34" ht="14.25" customHeight="1">
      <c r="J15" s="86"/>
      <c r="K15" s="86"/>
      <c r="L15" s="719"/>
      <c r="M15" s="719"/>
      <c r="N15" s="719"/>
      <c r="O15" s="251" t="s">
        <v>535</v>
      </c>
      <c r="P15" s="767" t="s">
        <v>274</v>
      </c>
      <c r="Q15" s="767"/>
      <c r="R15" s="751" t="s">
        <v>536</v>
      </c>
      <c r="S15" s="751"/>
      <c r="T15" s="751"/>
      <c r="U15" s="719"/>
      <c r="V15" s="780"/>
      <c r="W15" s="719"/>
    </row>
    <row r="16" spans="7:34" ht="33.75" customHeight="1">
      <c r="J16" s="86"/>
      <c r="K16" s="86"/>
      <c r="L16" s="719"/>
      <c r="M16" s="719"/>
      <c r="N16" s="719"/>
      <c r="O16" s="435" t="s">
        <v>537</v>
      </c>
      <c r="P16" s="436" t="s">
        <v>538</v>
      </c>
      <c r="Q16" s="436" t="s">
        <v>405</v>
      </c>
      <c r="R16" s="437" t="s">
        <v>277</v>
      </c>
      <c r="S16" s="774" t="s">
        <v>276</v>
      </c>
      <c r="T16" s="774"/>
      <c r="U16" s="719"/>
      <c r="V16" s="780"/>
      <c r="W16" s="719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5">
        <f ca="1">OFFSET(S17,0,-1)+1</f>
        <v>7</v>
      </c>
      <c r="T17" s="775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8">
      <c r="A18" s="773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 t="e">
        <f ca="1">mergeValue(A18)</f>
        <v>#NAME?</v>
      </c>
      <c r="M18" s="578" t="s">
        <v>23</v>
      </c>
      <c r="N18" s="584"/>
      <c r="O18" s="748"/>
      <c r="P18" s="748"/>
      <c r="Q18" s="748"/>
      <c r="R18" s="748"/>
      <c r="S18" s="748"/>
      <c r="T18" s="748"/>
      <c r="U18" s="748"/>
      <c r="V18" s="748"/>
      <c r="W18" s="600" t="s">
        <v>543</v>
      </c>
    </row>
    <row r="19" spans="1:35" ht="34.200000000000003">
      <c r="A19" s="773"/>
      <c r="B19" s="773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e">
        <f ca="1">mergeValue(A19) &amp;"."&amp; mergeValue(B19)</f>
        <v>#NAME?</v>
      </c>
      <c r="M19" s="159" t="s">
        <v>18</v>
      </c>
      <c r="N19" s="285"/>
      <c r="O19" s="768"/>
      <c r="P19" s="768"/>
      <c r="Q19" s="768"/>
      <c r="R19" s="768"/>
      <c r="S19" s="768"/>
      <c r="T19" s="768"/>
      <c r="U19" s="768"/>
      <c r="V19" s="768"/>
      <c r="W19" s="286" t="s">
        <v>544</v>
      </c>
    </row>
    <row r="20" spans="1:35" ht="45.6">
      <c r="A20" s="773"/>
      <c r="B20" s="773"/>
      <c r="C20" s="773">
        <v>1</v>
      </c>
      <c r="D20" s="340"/>
      <c r="E20" s="410"/>
      <c r="F20" s="410"/>
      <c r="G20" s="410"/>
      <c r="H20" s="410"/>
      <c r="I20" s="344"/>
      <c r="J20" s="181"/>
      <c r="K20" s="101"/>
      <c r="L20" s="339" t="e">
        <f ca="1">mergeValue(A20) &amp;"."&amp; mergeValue(B20)&amp;"."&amp; mergeValue(C20)</f>
        <v>#NAME?</v>
      </c>
      <c r="M20" s="160" t="s">
        <v>402</v>
      </c>
      <c r="N20" s="285"/>
      <c r="O20" s="768"/>
      <c r="P20" s="768"/>
      <c r="Q20" s="768"/>
      <c r="R20" s="768"/>
      <c r="S20" s="768"/>
      <c r="T20" s="768"/>
      <c r="U20" s="768"/>
      <c r="V20" s="768"/>
      <c r="W20" s="286" t="s">
        <v>682</v>
      </c>
      <c r="AA20" s="317"/>
    </row>
    <row r="21" spans="1:35" ht="34.200000000000003">
      <c r="A21" s="773"/>
      <c r="B21" s="773"/>
      <c r="C21" s="773"/>
      <c r="D21" s="773">
        <v>1</v>
      </c>
      <c r="E21" s="410"/>
      <c r="F21" s="410"/>
      <c r="G21" s="410"/>
      <c r="H21" s="410"/>
      <c r="I21" s="766"/>
      <c r="J21" s="181"/>
      <c r="K21" s="101"/>
      <c r="L21" s="339" t="e">
        <f ca="1">mergeValue(A21) &amp;"."&amp; mergeValue(B21)&amp;"."&amp; mergeValue(C21)&amp;"."&amp; mergeValue(D21)</f>
        <v>#NAME?</v>
      </c>
      <c r="M21" s="161" t="s">
        <v>426</v>
      </c>
      <c r="N21" s="285"/>
      <c r="O21" s="783"/>
      <c r="P21" s="783"/>
      <c r="Q21" s="783"/>
      <c r="R21" s="783"/>
      <c r="S21" s="783"/>
      <c r="T21" s="783"/>
      <c r="U21" s="783"/>
      <c r="V21" s="783"/>
      <c r="W21" s="286" t="s">
        <v>683</v>
      </c>
      <c r="AA21" s="317"/>
    </row>
    <row r="22" spans="1:35" ht="45.6">
      <c r="A22" s="773"/>
      <c r="B22" s="773"/>
      <c r="C22" s="773"/>
      <c r="D22" s="773"/>
      <c r="E22" s="773">
        <v>1</v>
      </c>
      <c r="F22" s="410"/>
      <c r="G22" s="410"/>
      <c r="H22" s="410"/>
      <c r="I22" s="766"/>
      <c r="J22" s="766"/>
      <c r="K22" s="101"/>
      <c r="L22" s="339" t="e">
        <f ca="1">mergeValue(A22) &amp;"."&amp; mergeValue(B22)&amp;"."&amp; mergeValue(C22)&amp;"."&amp; mergeValue(D22)&amp;"."&amp; mergeValue(E22)</f>
        <v>#NAME?</v>
      </c>
      <c r="M22" s="172" t="s">
        <v>10</v>
      </c>
      <c r="N22" s="286"/>
      <c r="O22" s="782"/>
      <c r="P22" s="782"/>
      <c r="Q22" s="782"/>
      <c r="R22" s="782"/>
      <c r="S22" s="782"/>
      <c r="T22" s="782"/>
      <c r="U22" s="782"/>
      <c r="V22" s="782"/>
      <c r="W22" s="286" t="s">
        <v>545</v>
      </c>
      <c r="Y22" s="317" t="e">
        <f ca="1">strCheckUnique(Z22:Z25)</f>
        <v>#NAME?</v>
      </c>
      <c r="AA22" s="317"/>
    </row>
    <row r="23" spans="1:35" ht="66" customHeight="1">
      <c r="A23" s="773"/>
      <c r="B23" s="773"/>
      <c r="C23" s="773"/>
      <c r="D23" s="773"/>
      <c r="E23" s="773"/>
      <c r="F23" s="340">
        <v>1</v>
      </c>
      <c r="G23" s="340"/>
      <c r="H23" s="340"/>
      <c r="I23" s="766"/>
      <c r="J23" s="766"/>
      <c r="K23" s="344"/>
      <c r="L23" s="339" t="e">
        <f ca="1">mergeValue(A23) &amp;"."&amp; mergeValue(B23)&amp;"."&amp; mergeValue(C23)&amp;"."&amp; mergeValue(D23)&amp;"."&amp; mergeValue(E23)&amp;"."&amp; mergeValue(F23)</f>
        <v>#NAME?</v>
      </c>
      <c r="M23" s="646"/>
      <c r="N23" s="770"/>
      <c r="O23" s="192"/>
      <c r="P23" s="192"/>
      <c r="Q23" s="192"/>
      <c r="R23" s="771"/>
      <c r="S23" s="769" t="s">
        <v>87</v>
      </c>
      <c r="T23" s="771"/>
      <c r="U23" s="769" t="s">
        <v>88</v>
      </c>
      <c r="V23" s="282"/>
      <c r="W23" s="777" t="s">
        <v>546</v>
      </c>
      <c r="X23" s="298" t="e">
        <f ca="1">strCheckDate(O24:V24)</f>
        <v>#NAME?</v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3"/>
      <c r="B24" s="773"/>
      <c r="C24" s="773"/>
      <c r="D24" s="773"/>
      <c r="E24" s="773"/>
      <c r="F24" s="340"/>
      <c r="G24" s="340"/>
      <c r="H24" s="340"/>
      <c r="I24" s="766"/>
      <c r="J24" s="766"/>
      <c r="K24" s="344"/>
      <c r="L24" s="171"/>
      <c r="M24" s="205"/>
      <c r="N24" s="770"/>
      <c r="O24" s="299"/>
      <c r="P24" s="296"/>
      <c r="Q24" s="297" t="str">
        <f>R23 &amp; "-" &amp; T23</f>
        <v>-</v>
      </c>
      <c r="R24" s="771"/>
      <c r="S24" s="769"/>
      <c r="T24" s="772"/>
      <c r="U24" s="769"/>
      <c r="V24" s="282"/>
      <c r="W24" s="778"/>
      <c r="AA24" s="317"/>
    </row>
    <row r="25" spans="1:35" customFormat="1" ht="15" customHeight="1">
      <c r="A25" s="773"/>
      <c r="B25" s="773"/>
      <c r="C25" s="773"/>
      <c r="D25" s="773"/>
      <c r="E25" s="773"/>
      <c r="F25" s="340"/>
      <c r="G25" s="340"/>
      <c r="H25" s="340"/>
      <c r="I25" s="766"/>
      <c r="J25" s="766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79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>
      <c r="A26" s="773"/>
      <c r="B26" s="773"/>
      <c r="C26" s="773"/>
      <c r="D26" s="773"/>
      <c r="E26" s="340"/>
      <c r="F26" s="410"/>
      <c r="G26" s="410"/>
      <c r="H26" s="410"/>
      <c r="I26" s="766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>
      <c r="A27" s="773"/>
      <c r="B27" s="773"/>
      <c r="C27" s="773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>
      <c r="A28" s="773"/>
      <c r="B28" s="773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>
      <c r="A29" s="773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" customHeight="1">
      <c r="M32" s="759" t="s">
        <v>706</v>
      </c>
      <c r="N32" s="759"/>
      <c r="O32" s="759"/>
      <c r="P32" s="759"/>
      <c r="Q32" s="759"/>
      <c r="R32" s="759"/>
      <c r="S32" s="759"/>
      <c r="T32" s="759"/>
      <c r="U32" s="759"/>
      <c r="V32" s="759"/>
    </row>
  </sheetData>
  <sheetProtection password="FA9C" sheet="1" objects="1" scenarios="1" formatColumns="0" formatRows="0"/>
  <dataConsolidate leftLabels="1"/>
  <mergeCells count="38">
    <mergeCell ref="W23:W25"/>
    <mergeCell ref="U23:U24"/>
    <mergeCell ref="T23:T24"/>
    <mergeCell ref="S23:S24"/>
    <mergeCell ref="R23:R24"/>
    <mergeCell ref="S17:T17"/>
    <mergeCell ref="S16:T16"/>
    <mergeCell ref="L11:M11"/>
    <mergeCell ref="O7:V7"/>
    <mergeCell ref="O8:V8"/>
    <mergeCell ref="O9:V9"/>
    <mergeCell ref="O10:V10"/>
    <mergeCell ref="O12:U12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</mergeCells>
  <phoneticPr fontId="9" type="noConversion"/>
  <dataValidations xWindow="657" yWindow="715" count="7">
    <dataValidation allowBlank="1" sqref="S25:S30" xr:uid="{00000000-0002-0000-0B00-000000000000}"/>
    <dataValidation allowBlank="1" promptTitle="checkPeriodRange" sqref="Q24" xr:uid="{00000000-0002-0000-0B00-000001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B00-000002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B00-000003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7:W10 O21:V21" xr:uid="{00000000-0002-0000-0B00-000004000000}">
      <formula1>900</formula1>
    </dataValidation>
    <dataValidation type="list" allowBlank="1" showInputMessage="1" showErrorMessage="1" errorTitle="Ошибка" error="Выберите значение из списка" sqref="O22" xr:uid="{00000000-0002-0000-0B00-000005000000}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B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5_4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66.875" style="35" customWidth="1"/>
    <col min="9" max="9" width="115.75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54</v>
      </c>
    </row>
    <row r="2" spans="1:20" ht="22.2">
      <c r="F2" s="760" t="s">
        <v>566</v>
      </c>
      <c r="G2" s="761"/>
      <c r="H2" s="762"/>
      <c r="I2" s="593"/>
    </row>
    <row r="3" spans="1:20" ht="3" customHeight="1"/>
    <row r="4" spans="1:20" s="255" customFormat="1" ht="11.4">
      <c r="A4" s="319"/>
      <c r="B4" s="319"/>
      <c r="C4" s="319"/>
      <c r="D4" s="319"/>
      <c r="F4" s="719" t="s">
        <v>510</v>
      </c>
      <c r="G4" s="719"/>
      <c r="H4" s="719"/>
      <c r="I4" s="763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600000000000001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20.12.2021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.6">
      <c r="A8" s="764">
        <v>1</v>
      </c>
      <c r="B8" s="319"/>
      <c r="C8" s="319"/>
      <c r="D8" s="319"/>
      <c r="F8" s="469" t="e">
        <f ca="1">"2." &amp;mergeValue(A8)</f>
        <v>#NAME?</v>
      </c>
      <c r="G8" s="554" t="s">
        <v>569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64"/>
      <c r="B9" s="319"/>
      <c r="C9" s="319"/>
      <c r="D9" s="319"/>
      <c r="F9" s="469" t="e">
        <f ca="1">"3." &amp;mergeValue(A9)</f>
        <v>#NAME?</v>
      </c>
      <c r="G9" s="554" t="s">
        <v>570</v>
      </c>
      <c r="H9" s="45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64"/>
      <c r="B10" s="319"/>
      <c r="C10" s="319"/>
      <c r="D10" s="319"/>
      <c r="F10" s="469" t="e">
        <f ca="1">"4."&amp;mergeValue(A10)</f>
        <v>#NAME?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600000000000001">
      <c r="A11" s="764"/>
      <c r="B11" s="764">
        <v>1</v>
      </c>
      <c r="C11" s="479"/>
      <c r="D11" s="479"/>
      <c r="F11" s="469" t="e">
        <f ca="1">"4."&amp;mergeValue(A11) &amp;"."&amp;mergeValue(B11)</f>
        <v>#NAME?</v>
      </c>
      <c r="G11" s="461" t="s">
        <v>678</v>
      </c>
      <c r="H11" s="454" t="str">
        <f>IF(region_name="","",region_name)</f>
        <v>Московская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8">
      <c r="A12" s="764"/>
      <c r="B12" s="764"/>
      <c r="C12" s="764">
        <v>1</v>
      </c>
      <c r="D12" s="479"/>
      <c r="F12" s="469" t="e">
        <f ca="1">"4."&amp;mergeValue(A12) &amp;"."&amp;mergeValue(B12)&amp;"."&amp;mergeValue(C12)</f>
        <v>#NAME?</v>
      </c>
      <c r="G12" s="476" t="s">
        <v>572</v>
      </c>
      <c r="H12" s="454" t="str">
        <f>IF(Территории!H13="","","" &amp; Территории!H13 &amp; "")</f>
        <v>Воскресенск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7">
      <c r="A13" s="764"/>
      <c r="B13" s="764"/>
      <c r="C13" s="764"/>
      <c r="D13" s="479">
        <v>1</v>
      </c>
      <c r="F13" s="469" t="e">
        <f ca="1">"4."&amp;mergeValue(A13) &amp;"."&amp;mergeValue(B13)&amp;"."&amp;mergeValue(C13)&amp;"."&amp;mergeValue(D13)</f>
        <v>#NAME?</v>
      </c>
      <c r="G13" s="557" t="s">
        <v>573</v>
      </c>
      <c r="H13" s="454" t="str">
        <f>IF(Территории!R14="","","" &amp; Территории!R14 &amp; "")</f>
        <v>Воскресенск (46710000)</v>
      </c>
      <c r="I13" s="673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80"/>
      <c r="G14" s="481"/>
      <c r="H14" s="482"/>
      <c r="I14" s="48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59" t="s">
        <v>679</v>
      </c>
      <c r="H15" s="759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algorithmName="SHA-512" hashValue="/58RvhfbLpQerLSoiXQXvB3F/tbx74xob8XeHh1tUaQRz1yOg7CY/7qNoKZ/zp/MjajcHDcp/E9/G5Nn+0zPpA==" saltValue="XYCVuzRO0C/0S7vlcIvYuw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C00-000000000000}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6_4">
    <tabColor rgb="FFEAEBEE"/>
    <pageSetUpPr fitToPage="1"/>
  </sheetPr>
  <dimension ref="A1:AP29"/>
  <sheetViews>
    <sheetView showGridLines="0" tabSelected="1" topLeftCell="I4" zoomScaleNormal="100" workbookViewId="0">
      <selection activeCell="O21" sqref="O21:AC21"/>
    </sheetView>
  </sheetViews>
  <sheetFormatPr defaultColWidth="10.625" defaultRowHeight="13.8"/>
  <cols>
    <col min="1" max="6" width="10.625" style="35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5" customWidth="1"/>
    <col min="13" max="13" width="47.375" style="35" customWidth="1"/>
    <col min="14" max="14" width="1.375" style="35" hidden="1" customWidth="1"/>
    <col min="15" max="15" width="20.75" style="35" customWidth="1"/>
    <col min="16" max="17" width="23.75" style="35" hidden="1" customWidth="1"/>
    <col min="18" max="18" width="11.75" style="35" customWidth="1"/>
    <col min="19" max="19" width="3.75" style="35" customWidth="1"/>
    <col min="20" max="20" width="11.75" style="35" customWidth="1"/>
    <col min="21" max="21" width="8.625" style="35" customWidth="1"/>
    <col min="22" max="22" width="20.75" style="35" customWidth="1"/>
    <col min="23" max="24" width="23.75" style="35" hidden="1" customWidth="1"/>
    <col min="25" max="25" width="11.75" style="35" customWidth="1"/>
    <col min="26" max="26" width="3.75" style="35" customWidth="1"/>
    <col min="27" max="27" width="11.75" style="35" customWidth="1"/>
    <col min="28" max="28" width="8.625" style="35" hidden="1" customWidth="1"/>
    <col min="29" max="29" width="4.75" style="35" customWidth="1"/>
    <col min="30" max="30" width="115.75" style="35" customWidth="1"/>
    <col min="31" max="42" width="10.625" style="298"/>
    <col min="43" max="16384" width="10.625" style="35"/>
  </cols>
  <sheetData>
    <row r="1" spans="7:42" ht="14.25" hidden="1" customHeight="1">
      <c r="Q1" s="295"/>
      <c r="R1" s="295"/>
      <c r="X1" s="295"/>
      <c r="Y1" s="295"/>
    </row>
    <row r="2" spans="7:42" ht="14.25" hidden="1" customHeight="1">
      <c r="U2" s="295"/>
      <c r="AB2" s="295"/>
    </row>
    <row r="3" spans="7:42" ht="14.25" hidden="1" customHeight="1"/>
    <row r="4" spans="7:42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7:42" ht="24.9" customHeight="1">
      <c r="J5" s="86"/>
      <c r="K5" s="86"/>
      <c r="L5" s="760" t="s">
        <v>681</v>
      </c>
      <c r="M5" s="761"/>
      <c r="N5" s="761"/>
      <c r="O5" s="761"/>
      <c r="P5" s="761"/>
      <c r="Q5" s="761"/>
      <c r="R5" s="761"/>
      <c r="S5" s="761"/>
      <c r="T5" s="761"/>
      <c r="U5" s="762"/>
      <c r="V5" s="691"/>
      <c r="W5" s="691"/>
      <c r="X5" s="691"/>
      <c r="Y5" s="691"/>
      <c r="Z5" s="691"/>
      <c r="AA5" s="691"/>
      <c r="AB5" s="691"/>
      <c r="AP5" s="35"/>
    </row>
    <row r="6" spans="7:42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P6" s="35"/>
    </row>
    <row r="7" spans="7:42" s="463" customFormat="1" ht="22.8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76" t="str">
        <f>IF(NameOrPr_ch="",IF(NameOrPr="","",NameOrPr),NameOrPr_ch)</f>
        <v>КОМИТЕТ ПО ЦЕНАМ И ТАРИФАМ МОСКОВСКОЙ ОБЛАСТИ</v>
      </c>
      <c r="P7" s="776"/>
      <c r="Q7" s="776"/>
      <c r="R7" s="776"/>
      <c r="S7" s="776"/>
      <c r="T7" s="776"/>
      <c r="U7" s="776"/>
      <c r="V7" s="776"/>
      <c r="W7" s="776"/>
      <c r="X7" s="776"/>
      <c r="Y7" s="776"/>
      <c r="Z7" s="776"/>
      <c r="AA7" s="776"/>
      <c r="AB7" s="776"/>
      <c r="AC7" s="776"/>
      <c r="AD7" s="6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</row>
    <row r="8" spans="7:42" s="463" customFormat="1" ht="18.600000000000001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76" t="str">
        <f>IF(datePr_ch="",IF(datePr="","",datePr),datePr_ch)</f>
        <v>09.12.2021</v>
      </c>
      <c r="P8" s="776"/>
      <c r="Q8" s="776"/>
      <c r="R8" s="776"/>
      <c r="S8" s="776"/>
      <c r="T8" s="776"/>
      <c r="U8" s="776"/>
      <c r="V8" s="776"/>
      <c r="W8" s="776"/>
      <c r="X8" s="776"/>
      <c r="Y8" s="776"/>
      <c r="Z8" s="776"/>
      <c r="AA8" s="776"/>
      <c r="AB8" s="776"/>
      <c r="AC8" s="776"/>
      <c r="AD8" s="665"/>
      <c r="AE8" s="465"/>
      <c r="AF8" s="465"/>
      <c r="AG8" s="465"/>
      <c r="AH8" s="465"/>
      <c r="AI8" s="465"/>
      <c r="AJ8" s="465"/>
      <c r="AK8" s="465"/>
      <c r="AL8" s="465"/>
      <c r="AM8" s="465"/>
      <c r="AN8" s="465"/>
      <c r="AO8" s="465"/>
    </row>
    <row r="9" spans="7:42" s="463" customFormat="1" ht="18.600000000000001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76" t="str">
        <f>IF(numberPr_ch="",IF(numberPr="","",numberPr),numberPr_ch)</f>
        <v>242-Р</v>
      </c>
      <c r="P9" s="776"/>
      <c r="Q9" s="776"/>
      <c r="R9" s="776"/>
      <c r="S9" s="776"/>
      <c r="T9" s="776"/>
      <c r="U9" s="776"/>
      <c r="V9" s="776"/>
      <c r="W9" s="776"/>
      <c r="X9" s="776"/>
      <c r="Y9" s="776"/>
      <c r="Z9" s="776"/>
      <c r="AA9" s="776"/>
      <c r="AB9" s="776"/>
      <c r="AC9" s="776"/>
      <c r="AD9" s="665"/>
      <c r="AE9" s="465"/>
      <c r="AF9" s="465"/>
      <c r="AG9" s="465"/>
      <c r="AH9" s="465"/>
      <c r="AI9" s="465"/>
      <c r="AJ9" s="465"/>
      <c r="AK9" s="465"/>
      <c r="AL9" s="465"/>
      <c r="AM9" s="465"/>
      <c r="AN9" s="465"/>
      <c r="AO9" s="465"/>
    </row>
    <row r="10" spans="7:42" s="463" customFormat="1" ht="18.600000000000001">
      <c r="G10" s="464"/>
      <c r="H10" s="464"/>
      <c r="L10" s="462"/>
      <c r="M10" s="656" t="s">
        <v>576</v>
      </c>
      <c r="N10" s="657"/>
      <c r="O10" s="776" t="str">
        <f>IF(IstPub_ch="",IF(IstPub="","",IstPub),IstPub_ch)</f>
        <v>https://ktc.mosreg.ru</v>
      </c>
      <c r="P10" s="776"/>
      <c r="Q10" s="776"/>
      <c r="R10" s="776"/>
      <c r="S10" s="776"/>
      <c r="T10" s="776"/>
      <c r="U10" s="776"/>
      <c r="V10" s="776"/>
      <c r="W10" s="776"/>
      <c r="X10" s="776"/>
      <c r="Y10" s="776"/>
      <c r="Z10" s="776"/>
      <c r="AA10" s="776"/>
      <c r="AB10" s="776"/>
      <c r="AC10" s="776"/>
      <c r="AD10" s="6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</row>
    <row r="11" spans="7:42" s="255" customFormat="1" ht="11.25" hidden="1" customHeight="1">
      <c r="G11" s="254"/>
      <c r="H11" s="254"/>
      <c r="L11" s="754"/>
      <c r="M11" s="754"/>
      <c r="N11" s="211"/>
      <c r="O11" s="288"/>
      <c r="P11" s="288"/>
      <c r="Q11" s="288"/>
      <c r="R11" s="288"/>
      <c r="S11" s="288"/>
      <c r="T11" s="288"/>
      <c r="U11" s="315" t="s">
        <v>382</v>
      </c>
      <c r="V11" s="288"/>
      <c r="W11" s="288"/>
      <c r="X11" s="288"/>
      <c r="Y11" s="288"/>
      <c r="Z11" s="288"/>
      <c r="AA11" s="288"/>
      <c r="AB11" s="315" t="s">
        <v>382</v>
      </c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</row>
    <row r="12" spans="7:42" s="255" customFormat="1">
      <c r="G12" s="254"/>
      <c r="H12" s="254"/>
      <c r="L12" s="211"/>
      <c r="M12" s="211"/>
      <c r="N12" s="211"/>
      <c r="O12" s="766"/>
      <c r="P12" s="766"/>
      <c r="Q12" s="766"/>
      <c r="R12" s="766"/>
      <c r="S12" s="766"/>
      <c r="T12" s="766"/>
      <c r="U12" s="766"/>
      <c r="V12" s="766" t="s">
        <v>858</v>
      </c>
      <c r="W12" s="766"/>
      <c r="X12" s="766"/>
      <c r="Y12" s="766"/>
      <c r="Z12" s="766"/>
      <c r="AA12" s="766"/>
      <c r="AB12" s="766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</row>
    <row r="13" spans="7:42" ht="15" customHeight="1">
      <c r="J13" s="86"/>
      <c r="K13" s="86"/>
      <c r="L13" s="719" t="s">
        <v>510</v>
      </c>
      <c r="M13" s="719"/>
      <c r="N13" s="719"/>
      <c r="O13" s="719"/>
      <c r="P13" s="719"/>
      <c r="Q13" s="719"/>
      <c r="R13" s="719"/>
      <c r="S13" s="719"/>
      <c r="T13" s="719"/>
      <c r="U13" s="719"/>
      <c r="V13" s="719"/>
      <c r="W13" s="719"/>
      <c r="X13" s="719"/>
      <c r="Y13" s="719"/>
      <c r="Z13" s="719"/>
      <c r="AA13" s="719"/>
      <c r="AB13" s="719"/>
      <c r="AC13" s="719"/>
      <c r="AD13" s="719" t="s">
        <v>511</v>
      </c>
      <c r="AP13" s="35"/>
    </row>
    <row r="14" spans="7:42" ht="15" customHeight="1">
      <c r="J14" s="86"/>
      <c r="K14" s="86"/>
      <c r="L14" s="719" t="s">
        <v>95</v>
      </c>
      <c r="M14" s="719" t="s">
        <v>425</v>
      </c>
      <c r="N14" s="719"/>
      <c r="O14" s="781" t="s">
        <v>534</v>
      </c>
      <c r="P14" s="781"/>
      <c r="Q14" s="781"/>
      <c r="R14" s="781"/>
      <c r="S14" s="781"/>
      <c r="T14" s="781"/>
      <c r="U14" s="719" t="s">
        <v>344</v>
      </c>
      <c r="V14" s="781" t="s">
        <v>534</v>
      </c>
      <c r="W14" s="781"/>
      <c r="X14" s="781"/>
      <c r="Y14" s="781"/>
      <c r="Z14" s="781"/>
      <c r="AA14" s="781"/>
      <c r="AB14" s="719" t="s">
        <v>344</v>
      </c>
      <c r="AC14" s="780" t="s">
        <v>278</v>
      </c>
      <c r="AD14" s="719"/>
      <c r="AP14" s="35"/>
    </row>
    <row r="15" spans="7:42" ht="14.25" customHeight="1">
      <c r="J15" s="86"/>
      <c r="K15" s="86"/>
      <c r="L15" s="719"/>
      <c r="M15" s="719"/>
      <c r="N15" s="719"/>
      <c r="O15" s="251" t="s">
        <v>535</v>
      </c>
      <c r="P15" s="767" t="s">
        <v>274</v>
      </c>
      <c r="Q15" s="767"/>
      <c r="R15" s="751" t="s">
        <v>536</v>
      </c>
      <c r="S15" s="751"/>
      <c r="T15" s="751"/>
      <c r="U15" s="719"/>
      <c r="V15" s="670" t="s">
        <v>535</v>
      </c>
      <c r="W15" s="767" t="s">
        <v>274</v>
      </c>
      <c r="X15" s="767"/>
      <c r="Y15" s="751" t="s">
        <v>536</v>
      </c>
      <c r="Z15" s="751"/>
      <c r="AA15" s="751"/>
      <c r="AB15" s="719"/>
      <c r="AC15" s="780"/>
      <c r="AD15" s="719"/>
      <c r="AP15" s="35"/>
    </row>
    <row r="16" spans="7:42" ht="33.75" customHeight="1">
      <c r="J16" s="86"/>
      <c r="K16" s="86"/>
      <c r="L16" s="719"/>
      <c r="M16" s="719"/>
      <c r="N16" s="719"/>
      <c r="O16" s="435" t="s">
        <v>537</v>
      </c>
      <c r="P16" s="436" t="s">
        <v>538</v>
      </c>
      <c r="Q16" s="436" t="s">
        <v>405</v>
      </c>
      <c r="R16" s="437" t="s">
        <v>277</v>
      </c>
      <c r="S16" s="774" t="s">
        <v>276</v>
      </c>
      <c r="T16" s="774"/>
      <c r="U16" s="719"/>
      <c r="V16" s="674" t="s">
        <v>537</v>
      </c>
      <c r="W16" s="436" t="s">
        <v>538</v>
      </c>
      <c r="X16" s="436" t="s">
        <v>405</v>
      </c>
      <c r="Y16" s="676" t="s">
        <v>277</v>
      </c>
      <c r="Z16" s="774" t="s">
        <v>276</v>
      </c>
      <c r="AA16" s="774"/>
      <c r="AB16" s="719"/>
      <c r="AC16" s="780"/>
      <c r="AD16" s="719"/>
      <c r="AP16" s="35"/>
    </row>
    <row r="17" spans="1:42" ht="12" customHeight="1">
      <c r="J17" s="86"/>
      <c r="K17" s="248">
        <v>1</v>
      </c>
      <c r="L17" s="579" t="s">
        <v>96</v>
      </c>
      <c r="M17" s="579" t="s">
        <v>52</v>
      </c>
      <c r="N17" s="585" t="s">
        <v>52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5">
        <f ca="1">OFFSET(S17,0,-1)+1</f>
        <v>7</v>
      </c>
      <c r="T17" s="775"/>
      <c r="U17" s="580">
        <f ca="1">OFFSET(U17,0,-2)+1</f>
        <v>8</v>
      </c>
      <c r="V17" s="677">
        <f ca="1">OFFSET(V17,0,-1)+1</f>
        <v>9</v>
      </c>
      <c r="W17" s="677">
        <f ca="1">OFFSET(W17,0,-1)+1</f>
        <v>10</v>
      </c>
      <c r="X17" s="677">
        <f ca="1">OFFSET(X17,0,-1)+1</f>
        <v>11</v>
      </c>
      <c r="Y17" s="677">
        <f ca="1">OFFSET(Y17,0,-1)+1</f>
        <v>12</v>
      </c>
      <c r="Z17" s="775">
        <f ca="1">OFFSET(Z17,0,-1)+1</f>
        <v>13</v>
      </c>
      <c r="AA17" s="775"/>
      <c r="AB17" s="677">
        <f ca="1">OFFSET(AB17,0,-2)+1</f>
        <v>14</v>
      </c>
      <c r="AC17" s="586">
        <f ca="1">OFFSET(AC17,0,-1)</f>
        <v>14</v>
      </c>
      <c r="AD17" s="580">
        <f ca="1">OFFSET(AD17,0,-1)+1</f>
        <v>15</v>
      </c>
    </row>
    <row r="18" spans="1:42" ht="22.8">
      <c r="A18" s="773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 t="e">
        <f ca="1">mergeValue(A18)</f>
        <v>#NAME?</v>
      </c>
      <c r="M18" s="578" t="s">
        <v>23</v>
      </c>
      <c r="N18" s="584"/>
      <c r="O18" s="748"/>
      <c r="P18" s="748"/>
      <c r="Q18" s="748"/>
      <c r="R18" s="748"/>
      <c r="S18" s="748"/>
      <c r="T18" s="748"/>
      <c r="U18" s="748"/>
      <c r="V18" s="748"/>
      <c r="W18" s="748"/>
      <c r="X18" s="748"/>
      <c r="Y18" s="748"/>
      <c r="Z18" s="748"/>
      <c r="AA18" s="748"/>
      <c r="AB18" s="748"/>
      <c r="AC18" s="748"/>
      <c r="AD18" s="600" t="s">
        <v>543</v>
      </c>
    </row>
    <row r="19" spans="1:42" hidden="1">
      <c r="A19" s="773"/>
      <c r="B19" s="773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e">
        <f ca="1">mergeValue(A19) &amp;"."&amp; mergeValue(B19)</f>
        <v>#NAME?</v>
      </c>
      <c r="M19" s="159"/>
      <c r="N19" s="285"/>
      <c r="O19" s="768"/>
      <c r="P19" s="768"/>
      <c r="Q19" s="768"/>
      <c r="R19" s="768"/>
      <c r="S19" s="768"/>
      <c r="T19" s="768"/>
      <c r="U19" s="768"/>
      <c r="V19" s="768"/>
      <c r="W19" s="768"/>
      <c r="X19" s="768"/>
      <c r="Y19" s="768"/>
      <c r="Z19" s="768"/>
      <c r="AA19" s="768"/>
      <c r="AB19" s="768"/>
      <c r="AC19" s="768"/>
      <c r="AD19" s="286"/>
    </row>
    <row r="20" spans="1:42" hidden="1">
      <c r="A20" s="773"/>
      <c r="B20" s="773"/>
      <c r="C20" s="773">
        <v>1</v>
      </c>
      <c r="D20" s="340"/>
      <c r="E20" s="342"/>
      <c r="F20" s="342"/>
      <c r="G20" s="342"/>
      <c r="H20" s="342"/>
      <c r="I20" s="344"/>
      <c r="J20" s="181"/>
      <c r="K20" s="101"/>
      <c r="L20" s="339" t="e">
        <f ca="1">mergeValue(A20) &amp;"."&amp; mergeValue(B20)&amp;"."&amp; mergeValue(C20)</f>
        <v>#NAME?</v>
      </c>
      <c r="M20" s="160"/>
      <c r="N20" s="285"/>
      <c r="O20" s="768"/>
      <c r="P20" s="768"/>
      <c r="Q20" s="768"/>
      <c r="R20" s="768"/>
      <c r="S20" s="768"/>
      <c r="T20" s="768"/>
      <c r="U20" s="768"/>
      <c r="V20" s="768"/>
      <c r="W20" s="768"/>
      <c r="X20" s="768"/>
      <c r="Y20" s="768"/>
      <c r="Z20" s="768"/>
      <c r="AA20" s="768"/>
      <c r="AB20" s="768"/>
      <c r="AC20" s="768"/>
      <c r="AD20" s="286"/>
    </row>
    <row r="21" spans="1:42" ht="34.200000000000003">
      <c r="A21" s="773"/>
      <c r="B21" s="773"/>
      <c r="C21" s="773"/>
      <c r="D21" s="773">
        <v>1</v>
      </c>
      <c r="E21" s="342"/>
      <c r="F21" s="342"/>
      <c r="G21" s="342"/>
      <c r="H21" s="342"/>
      <c r="I21" s="766"/>
      <c r="J21" s="181"/>
      <c r="K21" s="101"/>
      <c r="L21" s="339" t="e">
        <f ca="1">mergeValue(A21) &amp;"."&amp; mergeValue(B21)&amp;"."&amp; mergeValue(C21)&amp;"."&amp; mergeValue(D21)</f>
        <v>#NAME?</v>
      </c>
      <c r="M21" s="161" t="s">
        <v>426</v>
      </c>
      <c r="N21" s="285"/>
      <c r="O21" s="783"/>
      <c r="P21" s="783"/>
      <c r="Q21" s="783"/>
      <c r="R21" s="783"/>
      <c r="S21" s="783"/>
      <c r="T21" s="783"/>
      <c r="U21" s="783"/>
      <c r="V21" s="783"/>
      <c r="W21" s="783"/>
      <c r="X21" s="783"/>
      <c r="Y21" s="783"/>
      <c r="Z21" s="783"/>
      <c r="AA21" s="783"/>
      <c r="AB21" s="783"/>
      <c r="AC21" s="783"/>
      <c r="AD21" s="286" t="s">
        <v>683</v>
      </c>
    </row>
    <row r="22" spans="1:42" ht="45.6">
      <c r="A22" s="773"/>
      <c r="B22" s="773"/>
      <c r="C22" s="773"/>
      <c r="D22" s="773"/>
      <c r="E22" s="773">
        <v>1</v>
      </c>
      <c r="F22" s="342"/>
      <c r="G22" s="342"/>
      <c r="H22" s="342"/>
      <c r="I22" s="766"/>
      <c r="J22" s="766"/>
      <c r="K22" s="101"/>
      <c r="L22" s="339" t="e">
        <f ca="1">mergeValue(A22) &amp;"."&amp; mergeValue(B22)&amp;"."&amp; mergeValue(C22)&amp;"."&amp; mergeValue(D22)&amp;"."&amp; mergeValue(E22)</f>
        <v>#NAME?</v>
      </c>
      <c r="M22" s="172" t="s">
        <v>10</v>
      </c>
      <c r="N22" s="286"/>
      <c r="O22" s="782" t="s">
        <v>307</v>
      </c>
      <c r="P22" s="782"/>
      <c r="Q22" s="782"/>
      <c r="R22" s="782"/>
      <c r="S22" s="782"/>
      <c r="T22" s="782"/>
      <c r="U22" s="782"/>
      <c r="V22" s="782"/>
      <c r="W22" s="782"/>
      <c r="X22" s="782"/>
      <c r="Y22" s="782"/>
      <c r="Z22" s="782"/>
      <c r="AA22" s="782"/>
      <c r="AB22" s="782"/>
      <c r="AC22" s="782"/>
      <c r="AD22" s="286" t="s">
        <v>545</v>
      </c>
      <c r="AF22" s="317" t="e">
        <f ca="1">strCheckUnique(AG22:AG25)</f>
        <v>#NAME?</v>
      </c>
      <c r="AH22" s="317"/>
    </row>
    <row r="23" spans="1:42" ht="66" customHeight="1">
      <c r="A23" s="773"/>
      <c r="B23" s="773"/>
      <c r="C23" s="773"/>
      <c r="D23" s="773"/>
      <c r="E23" s="773"/>
      <c r="F23" s="340">
        <v>1</v>
      </c>
      <c r="G23" s="340"/>
      <c r="H23" s="340"/>
      <c r="I23" s="766"/>
      <c r="J23" s="766"/>
      <c r="K23" s="344"/>
      <c r="L23" s="339" t="e">
        <f ca="1">mergeValue(A23) &amp;"."&amp; mergeValue(B23)&amp;"."&amp; mergeValue(C23)&amp;"."&amp; mergeValue(D23)&amp;"."&amp; mergeValue(E23)&amp;"."&amp; mergeValue(F23)</f>
        <v>#NAME?</v>
      </c>
      <c r="M23" s="646" t="s">
        <v>400</v>
      </c>
      <c r="N23" s="299"/>
      <c r="O23" s="689">
        <v>38.54</v>
      </c>
      <c r="P23" s="192"/>
      <c r="Q23" s="192"/>
      <c r="R23" s="771" t="s">
        <v>843</v>
      </c>
      <c r="S23" s="769" t="s">
        <v>87</v>
      </c>
      <c r="T23" s="771" t="s">
        <v>864</v>
      </c>
      <c r="U23" s="769" t="s">
        <v>87</v>
      </c>
      <c r="V23" s="689">
        <v>39.700000000000003</v>
      </c>
      <c r="W23" s="192"/>
      <c r="X23" s="192"/>
      <c r="Y23" s="771" t="s">
        <v>865</v>
      </c>
      <c r="Z23" s="769" t="s">
        <v>87</v>
      </c>
      <c r="AA23" s="771" t="s">
        <v>844</v>
      </c>
      <c r="AB23" s="769" t="s">
        <v>88</v>
      </c>
      <c r="AC23" s="282"/>
      <c r="AD23" s="777" t="s">
        <v>546</v>
      </c>
      <c r="AE23" s="298" t="e">
        <f ca="1">strCheckDate(O24:AC24)</f>
        <v>#NAME?</v>
      </c>
      <c r="AF23" s="317"/>
      <c r="AG23" s="317" t="str">
        <f>IF(M23="","",M23 )</f>
        <v>Тариф на холодную воду питьевую</v>
      </c>
      <c r="AH23" s="317"/>
      <c r="AI23" s="317"/>
      <c r="AJ23" s="317"/>
    </row>
    <row r="24" spans="1:42" ht="14.25" hidden="1" customHeight="1">
      <c r="A24" s="773"/>
      <c r="B24" s="773"/>
      <c r="C24" s="773"/>
      <c r="D24" s="773"/>
      <c r="E24" s="773"/>
      <c r="F24" s="340"/>
      <c r="G24" s="340"/>
      <c r="H24" s="340"/>
      <c r="I24" s="766"/>
      <c r="J24" s="766"/>
      <c r="K24" s="344"/>
      <c r="L24" s="171"/>
      <c r="M24" s="205"/>
      <c r="N24" s="299"/>
      <c r="O24" s="299"/>
      <c r="P24" s="296"/>
      <c r="Q24" s="297" t="str">
        <f>R23 &amp; "-" &amp; T23</f>
        <v>01.01.2022-30.06.2022</v>
      </c>
      <c r="R24" s="771"/>
      <c r="S24" s="769"/>
      <c r="T24" s="772"/>
      <c r="U24" s="769"/>
      <c r="V24" s="299"/>
      <c r="W24" s="296"/>
      <c r="X24" s="297" t="str">
        <f>Y23 &amp; "-" &amp; AA23</f>
        <v>01.07.2022-31.12.2022</v>
      </c>
      <c r="Y24" s="771"/>
      <c r="Z24" s="769"/>
      <c r="AA24" s="772"/>
      <c r="AB24" s="769"/>
      <c r="AC24" s="282"/>
      <c r="AD24" s="778"/>
      <c r="AF24" s="317"/>
      <c r="AG24" s="317"/>
      <c r="AH24" s="317"/>
      <c r="AI24" s="317"/>
      <c r="AJ24" s="317"/>
    </row>
    <row r="25" spans="1:42" customFormat="1" ht="15" customHeight="1">
      <c r="A25" s="773"/>
      <c r="B25" s="773"/>
      <c r="C25" s="773"/>
      <c r="D25" s="773"/>
      <c r="E25" s="773"/>
      <c r="F25" s="340"/>
      <c r="G25" s="340"/>
      <c r="H25" s="340"/>
      <c r="I25" s="766"/>
      <c r="J25" s="766"/>
      <c r="K25" s="201"/>
      <c r="L25" s="112"/>
      <c r="M25" s="175" t="s">
        <v>427</v>
      </c>
      <c r="N25" s="164"/>
      <c r="O25" s="157"/>
      <c r="P25" s="157"/>
      <c r="Q25" s="157"/>
      <c r="R25" s="262"/>
      <c r="S25" s="198"/>
      <c r="T25" s="198"/>
      <c r="U25" s="198"/>
      <c r="V25" s="157"/>
      <c r="W25" s="157"/>
      <c r="X25" s="157"/>
      <c r="Y25" s="262"/>
      <c r="Z25" s="198"/>
      <c r="AA25" s="198"/>
      <c r="AB25" s="198"/>
      <c r="AC25" s="186"/>
      <c r="AD25" s="779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</row>
    <row r="26" spans="1:42" customFormat="1">
      <c r="A26" s="773"/>
      <c r="B26" s="773"/>
      <c r="C26" s="773"/>
      <c r="D26" s="773"/>
      <c r="E26" s="340"/>
      <c r="F26" s="342"/>
      <c r="G26" s="342"/>
      <c r="H26" s="342"/>
      <c r="I26" s="766"/>
      <c r="J26" s="85"/>
      <c r="K26" s="201"/>
      <c r="L26" s="112"/>
      <c r="M26" s="164" t="s">
        <v>13</v>
      </c>
      <c r="N26" s="163"/>
      <c r="O26" s="157"/>
      <c r="P26" s="157"/>
      <c r="Q26" s="157"/>
      <c r="R26" s="262"/>
      <c r="S26" s="198"/>
      <c r="T26" s="198"/>
      <c r="U26" s="197"/>
      <c r="V26" s="157"/>
      <c r="W26" s="157"/>
      <c r="X26" s="157"/>
      <c r="Y26" s="262"/>
      <c r="Z26" s="198"/>
      <c r="AA26" s="198"/>
      <c r="AB26" s="197"/>
      <c r="AC26" s="198"/>
      <c r="AD26" s="186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</row>
    <row r="27" spans="1:42" customFormat="1">
      <c r="A27" s="773"/>
      <c r="B27" s="773"/>
      <c r="C27" s="773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62"/>
      <c r="O27" s="157"/>
      <c r="P27" s="157"/>
      <c r="Q27" s="157"/>
      <c r="R27" s="262"/>
      <c r="S27" s="198"/>
      <c r="T27" s="198"/>
      <c r="U27" s="197"/>
      <c r="V27" s="157"/>
      <c r="W27" s="157"/>
      <c r="X27" s="157"/>
      <c r="Y27" s="262"/>
      <c r="Z27" s="198"/>
      <c r="AA27" s="198"/>
      <c r="AB27" s="197"/>
      <c r="AC27" s="198"/>
      <c r="AD27" s="186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</row>
    <row r="28" spans="1:42" ht="3" customHeight="1">
      <c r="AP28" s="35"/>
    </row>
    <row r="29" spans="1:42" ht="48.9" customHeight="1">
      <c r="M29" s="759" t="s">
        <v>706</v>
      </c>
      <c r="N29" s="759"/>
      <c r="O29" s="759"/>
      <c r="P29" s="759"/>
      <c r="Q29" s="759"/>
      <c r="R29" s="759"/>
      <c r="S29" s="759"/>
      <c r="T29" s="759"/>
      <c r="U29" s="759"/>
      <c r="V29" s="759"/>
      <c r="W29" s="759"/>
      <c r="X29" s="759"/>
      <c r="Y29" s="759"/>
      <c r="Z29" s="759"/>
      <c r="AA29" s="759"/>
      <c r="AB29" s="759"/>
      <c r="AC29" s="759"/>
      <c r="AP29" s="35"/>
    </row>
  </sheetData>
  <sheetProtection algorithmName="SHA-512" hashValue="XsLc2yZDHS9iMxkECKw36wyaq2rEDYJJNAyiieqMDLdOjHgjvxo5JNBg+f2XACJvneNiZGGRIifFxu/2LY4rLA==" saltValue="siAzvy5mt929bfHHPUmkCg==" spinCount="100000" sheet="1" objects="1" scenarios="1" formatColumns="0" formatRows="0"/>
  <dataConsolidate leftLabels="1" link="1"/>
  <mergeCells count="48">
    <mergeCell ref="O8:AC8"/>
    <mergeCell ref="O9:AC9"/>
    <mergeCell ref="O10:AC10"/>
    <mergeCell ref="J22:J25"/>
    <mergeCell ref="A18:A27"/>
    <mergeCell ref="B19:B27"/>
    <mergeCell ref="C20:C27"/>
    <mergeCell ref="D21:D26"/>
    <mergeCell ref="I21:I26"/>
    <mergeCell ref="O12:U12"/>
    <mergeCell ref="AC14:AC16"/>
    <mergeCell ref="O14:T14"/>
    <mergeCell ref="R15:T15"/>
    <mergeCell ref="O20:AC20"/>
    <mergeCell ref="V12:AB12"/>
    <mergeCell ref="AB23:AB24"/>
    <mergeCell ref="AD13:AD16"/>
    <mergeCell ref="O19:AC19"/>
    <mergeCell ref="E22:E25"/>
    <mergeCell ref="O18:AC18"/>
    <mergeCell ref="AD23:AD25"/>
    <mergeCell ref="R23:R24"/>
    <mergeCell ref="S23:S24"/>
    <mergeCell ref="V14:AA14"/>
    <mergeCell ref="AB14:AB16"/>
    <mergeCell ref="W15:X15"/>
    <mergeCell ref="Y15:AA15"/>
    <mergeCell ref="Z16:AA16"/>
    <mergeCell ref="Z17:AA17"/>
    <mergeCell ref="Y23:Y24"/>
    <mergeCell ref="Z23:Z24"/>
    <mergeCell ref="AA23:AA24"/>
    <mergeCell ref="M29:AC29"/>
    <mergeCell ref="L5:U5"/>
    <mergeCell ref="L14:L16"/>
    <mergeCell ref="M14:M16"/>
    <mergeCell ref="L11:M11"/>
    <mergeCell ref="U14:U16"/>
    <mergeCell ref="O22:AC22"/>
    <mergeCell ref="L13:AC13"/>
    <mergeCell ref="N14:N16"/>
    <mergeCell ref="O7:AC7"/>
    <mergeCell ref="T23:T24"/>
    <mergeCell ref="U23:U24"/>
    <mergeCell ref="S16:T16"/>
    <mergeCell ref="O21:AC21"/>
    <mergeCell ref="S17:T17"/>
    <mergeCell ref="P15:Q15"/>
  </mergeCells>
  <phoneticPr fontId="9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7:AD10 O21:AC21" xr:uid="{00000000-0002-0000-0D00-000000000000}">
      <formula1>900</formula1>
    </dataValidation>
    <dataValidation allowBlank="1" sqref="S25:S27 Z25:Z27" xr:uid="{00000000-0002-0000-0D00-000001000000}"/>
    <dataValidation allowBlank="1" promptTitle="checkPeriodRange" sqref="Q24 X24" xr:uid="{00000000-0002-0000-0D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" xr:uid="{00000000-0002-0000-0D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D00-000004000000}">
      <formula1>900</formula1>
    </dataValidation>
    <dataValidation type="list" allowBlank="1" showInputMessage="1" showErrorMessage="1" errorTitle="Ошибка" error="Выберите значение из списка" sqref="O22 V22" xr:uid="{00000000-0002-0000-0D00-000005000000}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" xr:uid="{00000000-0002-0000-0D00-000006000000}"/>
    <dataValidation type="decimal" allowBlank="1" showErrorMessage="1" errorTitle="Ошибка" error="Допускается ввод только действительных чисел!" sqref="O23 V23" xr:uid="{00000000-0002-0000-0D00-000007000000}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66.875" style="35" customWidth="1"/>
    <col min="9" max="9" width="115.75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211</v>
      </c>
    </row>
    <row r="2" spans="1:20" ht="22.2">
      <c r="F2" s="760" t="s">
        <v>566</v>
      </c>
      <c r="G2" s="761"/>
      <c r="H2" s="762"/>
      <c r="I2" s="593"/>
    </row>
    <row r="3" spans="1:20" ht="3" customHeight="1"/>
    <row r="4" spans="1:20" s="255" customFormat="1" ht="11.4">
      <c r="A4" s="319"/>
      <c r="B4" s="319"/>
      <c r="C4" s="319"/>
      <c r="D4" s="319"/>
      <c r="F4" s="719" t="s">
        <v>510</v>
      </c>
      <c r="G4" s="719"/>
      <c r="H4" s="719"/>
      <c r="I4" s="763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600000000000001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20.12.2021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.6">
      <c r="A8" s="764">
        <v>1</v>
      </c>
      <c r="B8" s="319"/>
      <c r="C8" s="319"/>
      <c r="D8" s="319"/>
      <c r="F8" s="469" t="e">
        <f ca="1">"2." &amp;mergeValue(A8)</f>
        <v>#NAME?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64"/>
      <c r="B9" s="319"/>
      <c r="C9" s="319"/>
      <c r="D9" s="319"/>
      <c r="F9" s="469" t="e">
        <f ca="1">"3." &amp;mergeValue(A9)</f>
        <v>#NAME?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64"/>
      <c r="B10" s="319"/>
      <c r="C10" s="319"/>
      <c r="D10" s="319"/>
      <c r="F10" s="469" t="e">
        <f ca="1">"4."&amp;mergeValue(A10)</f>
        <v>#NAME?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600000000000001">
      <c r="A11" s="764"/>
      <c r="B11" s="764">
        <v>1</v>
      </c>
      <c r="C11" s="479"/>
      <c r="D11" s="479"/>
      <c r="F11" s="469" t="e">
        <f ca="1">"4."&amp;mergeValue(A11) &amp;"."&amp;mergeValue(B11)</f>
        <v>#NAME?</v>
      </c>
      <c r="G11" s="461" t="s">
        <v>678</v>
      </c>
      <c r="H11" s="454" t="str">
        <f>IF(region_name="","",region_name)</f>
        <v>Московская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8">
      <c r="A12" s="764"/>
      <c r="B12" s="764"/>
      <c r="C12" s="764">
        <v>1</v>
      </c>
      <c r="D12" s="479"/>
      <c r="F12" s="469" t="e">
        <f ca="1">"4."&amp;mergeValue(A12) &amp;"."&amp;mergeValue(B12)&amp;"."&amp;mergeValue(C12)</f>
        <v>#NAME?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4"/>
      <c r="B13" s="764"/>
      <c r="C13" s="764"/>
      <c r="D13" s="479">
        <v>1</v>
      </c>
      <c r="F13" s="469" t="e">
        <f ca="1">"4."&amp;mergeValue(A13) &amp;"."&amp;mergeValue(B13)&amp;"."&amp;mergeValue(C13)&amp;"."&amp;mergeValue(D13)</f>
        <v>#NAME?</v>
      </c>
      <c r="G13" s="557" t="s">
        <v>573</v>
      </c>
      <c r="H13" s="454"/>
      <c r="I13" s="765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600000000000001">
      <c r="A14" s="764"/>
      <c r="B14" s="764"/>
      <c r="C14" s="764"/>
      <c r="D14" s="479"/>
      <c r="F14" s="473"/>
      <c r="G14" s="163" t="s">
        <v>4</v>
      </c>
      <c r="H14" s="478"/>
      <c r="I14" s="765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600000000000001">
      <c r="A15" s="764"/>
      <c r="B15" s="764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600000000000001">
      <c r="A16" s="764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600000000000001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9" t="s">
        <v>679</v>
      </c>
      <c r="H19" s="759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E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625" defaultRowHeight="13.8"/>
  <cols>
    <col min="1" max="6" width="0" style="35" hidden="1" customWidth="1"/>
    <col min="7" max="7" width="9.125" style="96" hidden="1" customWidth="1"/>
    <col min="8" max="8" width="2" style="96" hidden="1" customWidth="1"/>
    <col min="9" max="9" width="3.75" style="96" hidden="1" customWidth="1"/>
    <col min="10" max="10" width="3.75" style="87" hidden="1" customWidth="1"/>
    <col min="11" max="11" width="3.75" style="87" customWidth="1"/>
    <col min="12" max="12" width="12.75" style="35" customWidth="1"/>
    <col min="13" max="13" width="47.375" style="35" customWidth="1"/>
    <col min="14" max="15" width="3.75" style="35" customWidth="1"/>
    <col min="16" max="16" width="4.125" style="35" customWidth="1"/>
    <col min="17" max="17" width="18.125" style="35" customWidth="1"/>
    <col min="18" max="20" width="3.75" style="35" customWidth="1"/>
    <col min="21" max="21" width="12.875" style="35" customWidth="1"/>
    <col min="22" max="24" width="3.75" style="35" customWidth="1"/>
    <col min="25" max="25" width="12.875" style="35" customWidth="1"/>
    <col min="26" max="28" width="3.75" style="35" customWidth="1"/>
    <col min="29" max="29" width="12.875" style="35" customWidth="1"/>
    <col min="30" max="33" width="21.375" style="35" customWidth="1"/>
    <col min="34" max="34" width="11.75" style="35" customWidth="1"/>
    <col min="35" max="35" width="3.75" style="35" customWidth="1"/>
    <col min="36" max="36" width="11.75" style="35" customWidth="1"/>
    <col min="37" max="37" width="8.625" style="35" hidden="1" customWidth="1"/>
    <col min="38" max="38" width="4.625" style="35" customWidth="1"/>
    <col min="39" max="39" width="115.75" style="35" customWidth="1"/>
    <col min="40" max="41" width="10.625" style="298"/>
    <col min="42" max="42" width="13.375" style="298" customWidth="1"/>
    <col min="43" max="50" width="10.625" style="298"/>
    <col min="51" max="16384" width="10.6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2">
      <c r="J5" s="86"/>
      <c r="K5" s="86"/>
      <c r="L5" s="784" t="s">
        <v>686</v>
      </c>
      <c r="M5" s="784"/>
      <c r="N5" s="784"/>
      <c r="O5" s="784"/>
      <c r="P5" s="784"/>
      <c r="Q5" s="784"/>
      <c r="R5" s="784"/>
      <c r="S5" s="784"/>
      <c r="T5" s="784"/>
      <c r="U5" s="784"/>
      <c r="V5" s="595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3" customFormat="1" ht="22.8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76" t="str">
        <f>IF(NameOrPr_ch="",IF(NameOrPr="","",NameOrPr),NameOrPr_ch)</f>
        <v>КОМИТЕТ ПО ЦЕНАМ И ТАРИФАМ МОСКОВСКОЙ ОБЛАСТИ</v>
      </c>
      <c r="O7" s="776"/>
      <c r="P7" s="776"/>
      <c r="Q7" s="776"/>
      <c r="R7" s="776"/>
      <c r="S7" s="776"/>
      <c r="T7" s="776"/>
      <c r="U7" s="776"/>
      <c r="V7" s="665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50" s="463" customFormat="1" ht="18.600000000000001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76" t="str">
        <f>IF(datePr_ch="",IF(datePr="","",datePr),datePr_ch)</f>
        <v>09.12.2021</v>
      </c>
      <c r="O8" s="776"/>
      <c r="P8" s="776"/>
      <c r="Q8" s="776"/>
      <c r="R8" s="776"/>
      <c r="S8" s="776"/>
      <c r="T8" s="776"/>
      <c r="U8" s="776"/>
      <c r="V8" s="665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50" s="463" customFormat="1" ht="18.600000000000001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76" t="str">
        <f>IF(numberPr_ch="",IF(numberPr="","",numberPr),numberPr_ch)</f>
        <v>242-Р</v>
      </c>
      <c r="O9" s="776"/>
      <c r="P9" s="776"/>
      <c r="Q9" s="776"/>
      <c r="R9" s="776"/>
      <c r="S9" s="776"/>
      <c r="T9" s="776"/>
      <c r="U9" s="776"/>
      <c r="V9" s="665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50" s="463" customFormat="1" ht="18.600000000000001">
      <c r="G10" s="464"/>
      <c r="H10" s="464"/>
      <c r="L10" s="462"/>
      <c r="M10" s="656" t="s">
        <v>576</v>
      </c>
      <c r="N10" s="776" t="str">
        <f>IF(IstPub_ch="",IF(IstPub="","",IstPub),IstPub_ch)</f>
        <v>https://ktc.mosreg.ru</v>
      </c>
      <c r="O10" s="776"/>
      <c r="P10" s="776"/>
      <c r="Q10" s="776"/>
      <c r="R10" s="776"/>
      <c r="S10" s="776"/>
      <c r="T10" s="776"/>
      <c r="U10" s="776"/>
      <c r="V10" s="665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50" s="319" customFormat="1" ht="9.75" hidden="1" customHeight="1">
      <c r="L11" s="801"/>
      <c r="M11" s="801"/>
      <c r="N11" s="338"/>
      <c r="O11" s="338"/>
      <c r="P11" s="338"/>
      <c r="Q11" s="338"/>
      <c r="R11" s="338"/>
      <c r="S11" s="802"/>
      <c r="T11" s="802"/>
      <c r="U11" s="802"/>
      <c r="V11" s="802"/>
      <c r="W11" s="802"/>
      <c r="X11" s="802"/>
      <c r="Y11" s="316"/>
      <c r="AD11" s="319" t="s">
        <v>438</v>
      </c>
      <c r="AE11" s="319" t="s">
        <v>439</v>
      </c>
      <c r="AF11" s="319" t="s">
        <v>438</v>
      </c>
      <c r="AG11" s="319" t="s">
        <v>439</v>
      </c>
    </row>
    <row r="12" spans="7:50" s="255" customFormat="1" ht="11.4" hidden="1">
      <c r="G12" s="254"/>
      <c r="H12" s="254"/>
      <c r="L12" s="754"/>
      <c r="M12" s="754"/>
      <c r="N12" s="211"/>
      <c r="O12" s="211"/>
      <c r="P12" s="211"/>
      <c r="Q12" s="211"/>
      <c r="R12" s="211"/>
      <c r="S12" s="803"/>
      <c r="T12" s="803"/>
      <c r="U12" s="803"/>
      <c r="V12" s="803"/>
      <c r="W12" s="803"/>
      <c r="X12" s="803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804"/>
      <c r="T13" s="804"/>
      <c r="U13" s="804"/>
      <c r="V13" s="804"/>
      <c r="W13" s="804"/>
      <c r="X13" s="804"/>
      <c r="Y13" s="417"/>
      <c r="AD13" s="804"/>
      <c r="AE13" s="804"/>
      <c r="AF13" s="804"/>
      <c r="AG13" s="804"/>
      <c r="AH13" s="804"/>
      <c r="AI13" s="804"/>
      <c r="AJ13" s="804"/>
      <c r="AK13" s="804"/>
    </row>
    <row r="14" spans="7:50">
      <c r="J14" s="86"/>
      <c r="K14" s="86"/>
      <c r="L14" s="785" t="s">
        <v>510</v>
      </c>
      <c r="M14" s="785"/>
      <c r="N14" s="785"/>
      <c r="O14" s="785"/>
      <c r="P14" s="785"/>
      <c r="Q14" s="785"/>
      <c r="R14" s="785"/>
      <c r="S14" s="785"/>
      <c r="T14" s="785"/>
      <c r="U14" s="785"/>
      <c r="V14" s="785"/>
      <c r="W14" s="785"/>
      <c r="X14" s="785"/>
      <c r="Y14" s="785"/>
      <c r="Z14" s="785"/>
      <c r="AA14" s="785"/>
      <c r="AB14" s="785"/>
      <c r="AC14" s="785"/>
      <c r="AD14" s="785"/>
      <c r="AE14" s="785"/>
      <c r="AF14" s="785"/>
      <c r="AG14" s="785"/>
      <c r="AH14" s="785"/>
      <c r="AI14" s="785"/>
      <c r="AJ14" s="785"/>
      <c r="AK14" s="785"/>
      <c r="AL14" s="785"/>
      <c r="AM14" s="719" t="s">
        <v>511</v>
      </c>
    </row>
    <row r="15" spans="7:50" ht="14.25" customHeight="1">
      <c r="J15" s="86"/>
      <c r="K15" s="86"/>
      <c r="L15" s="785" t="s">
        <v>95</v>
      </c>
      <c r="M15" s="785" t="s">
        <v>547</v>
      </c>
      <c r="N15" s="785" t="s">
        <v>434</v>
      </c>
      <c r="O15" s="785"/>
      <c r="P15" s="785"/>
      <c r="Q15" s="785"/>
      <c r="R15" s="805" t="s">
        <v>406</v>
      </c>
      <c r="S15" s="805"/>
      <c r="T15" s="805"/>
      <c r="U15" s="805"/>
      <c r="V15" s="805" t="s">
        <v>435</v>
      </c>
      <c r="W15" s="805"/>
      <c r="X15" s="805"/>
      <c r="Y15" s="805"/>
      <c r="Z15" s="805" t="s">
        <v>409</v>
      </c>
      <c r="AA15" s="805"/>
      <c r="AB15" s="805"/>
      <c r="AC15" s="805"/>
      <c r="AD15" s="805" t="s">
        <v>534</v>
      </c>
      <c r="AE15" s="805"/>
      <c r="AF15" s="805"/>
      <c r="AG15" s="805"/>
      <c r="AH15" s="805"/>
      <c r="AI15" s="805"/>
      <c r="AJ15" s="805"/>
      <c r="AK15" s="785" t="s">
        <v>344</v>
      </c>
      <c r="AL15" s="780" t="s">
        <v>278</v>
      </c>
      <c r="AM15" s="719"/>
    </row>
    <row r="16" spans="7:50" ht="26.25" customHeight="1">
      <c r="J16" s="86"/>
      <c r="K16" s="86"/>
      <c r="L16" s="785"/>
      <c r="M16" s="785"/>
      <c r="N16" s="785"/>
      <c r="O16" s="785"/>
      <c r="P16" s="785"/>
      <c r="Q16" s="785"/>
      <c r="R16" s="805"/>
      <c r="S16" s="805"/>
      <c r="T16" s="805"/>
      <c r="U16" s="805"/>
      <c r="V16" s="805"/>
      <c r="W16" s="805"/>
      <c r="X16" s="805"/>
      <c r="Y16" s="805"/>
      <c r="Z16" s="805"/>
      <c r="AA16" s="805"/>
      <c r="AB16" s="805"/>
      <c r="AC16" s="805"/>
      <c r="AD16" s="805" t="s">
        <v>436</v>
      </c>
      <c r="AE16" s="805"/>
      <c r="AF16" s="719" t="s">
        <v>437</v>
      </c>
      <c r="AG16" s="719"/>
      <c r="AH16" s="807" t="s">
        <v>536</v>
      </c>
      <c r="AI16" s="807"/>
      <c r="AJ16" s="807"/>
      <c r="AK16" s="785"/>
      <c r="AL16" s="780"/>
      <c r="AM16" s="719"/>
    </row>
    <row r="17" spans="1:53" ht="14.25" customHeight="1">
      <c r="J17" s="86"/>
      <c r="K17" s="86"/>
      <c r="L17" s="785"/>
      <c r="M17" s="785"/>
      <c r="N17" s="785"/>
      <c r="O17" s="785"/>
      <c r="P17" s="785"/>
      <c r="Q17" s="785"/>
      <c r="R17" s="805"/>
      <c r="S17" s="805"/>
      <c r="T17" s="805"/>
      <c r="U17" s="805"/>
      <c r="V17" s="805"/>
      <c r="W17" s="805"/>
      <c r="X17" s="805"/>
      <c r="Y17" s="805"/>
      <c r="Z17" s="805"/>
      <c r="AA17" s="805"/>
      <c r="AB17" s="805"/>
      <c r="AC17" s="805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407</v>
      </c>
      <c r="AI17" s="806" t="s">
        <v>408</v>
      </c>
      <c r="AJ17" s="806"/>
      <c r="AK17" s="785"/>
      <c r="AL17" s="780"/>
      <c r="AM17" s="719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75">
        <f ca="1">OFFSET(N18,0,-1)+1</f>
        <v>3</v>
      </c>
      <c r="O18" s="775"/>
      <c r="P18" s="775"/>
      <c r="Q18" s="775"/>
      <c r="R18" s="775">
        <f ca="1">OFFSET(R18,0,-4)+1</f>
        <v>4</v>
      </c>
      <c r="S18" s="775"/>
      <c r="T18" s="775"/>
      <c r="U18" s="775"/>
      <c r="V18" s="775">
        <f ca="1">OFFSET(V18,0,-4)+1</f>
        <v>5</v>
      </c>
      <c r="W18" s="775"/>
      <c r="X18" s="775"/>
      <c r="Y18" s="775"/>
      <c r="Z18" s="581"/>
      <c r="AA18" s="581"/>
      <c r="AB18" s="581">
        <f ca="1">OFFSET(V18,0,0)+1</f>
        <v>6</v>
      </c>
      <c r="AC18" s="582">
        <f ca="1">AB18</f>
        <v>6</v>
      </c>
      <c r="AD18" s="580">
        <f ca="1">OFFSET(AD18,0,-1)+1</f>
        <v>7</v>
      </c>
      <c r="AE18" s="580">
        <f t="shared" ref="AE18:AJ18" ca="1" si="0">OFFSET(AE18,0,-1)+1</f>
        <v>8</v>
      </c>
      <c r="AF18" s="580">
        <f t="shared" ca="1" si="0"/>
        <v>9</v>
      </c>
      <c r="AG18" s="580">
        <f t="shared" ca="1" si="0"/>
        <v>10</v>
      </c>
      <c r="AH18" s="580">
        <f t="shared" ca="1" si="0"/>
        <v>11</v>
      </c>
      <c r="AI18" s="580">
        <f t="shared" ca="1" si="0"/>
        <v>12</v>
      </c>
      <c r="AJ18" s="580">
        <f t="shared" ca="1" si="0"/>
        <v>13</v>
      </c>
      <c r="AK18" s="580">
        <f ca="1">OFFSET(AK18,0,-1)+1</f>
        <v>14</v>
      </c>
      <c r="AL18" s="583"/>
      <c r="AM18" s="580">
        <v>15</v>
      </c>
    </row>
    <row r="19" spans="1:53" ht="22.8">
      <c r="A19" s="794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1" t="e">
        <f ca="1">mergeValue(A19)</f>
        <v>#NAME?</v>
      </c>
      <c r="M19" s="578" t="s">
        <v>23</v>
      </c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796"/>
      <c r="Z19" s="796"/>
      <c r="AA19" s="796"/>
      <c r="AB19" s="796"/>
      <c r="AC19" s="796"/>
      <c r="AD19" s="796"/>
      <c r="AE19" s="796"/>
      <c r="AF19" s="796"/>
      <c r="AG19" s="796"/>
      <c r="AH19" s="796"/>
      <c r="AI19" s="796"/>
      <c r="AJ19" s="796"/>
      <c r="AK19" s="796"/>
      <c r="AL19" s="796"/>
      <c r="AM19" s="591" t="s">
        <v>543</v>
      </c>
    </row>
    <row r="20" spans="1:53" ht="34.200000000000003">
      <c r="A20" s="794"/>
      <c r="B20" s="794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e">
        <f ca="1">mergeValue(A20) &amp;"."&amp; mergeValue(B20)</f>
        <v>#NAME?</v>
      </c>
      <c r="M20" s="159" t="s">
        <v>18</v>
      </c>
      <c r="N20" s="795"/>
      <c r="O20" s="795"/>
      <c r="P20" s="795"/>
      <c r="Q20" s="795"/>
      <c r="R20" s="795"/>
      <c r="S20" s="795"/>
      <c r="T20" s="795"/>
      <c r="U20" s="795"/>
      <c r="V20" s="795"/>
      <c r="W20" s="795"/>
      <c r="X20" s="795"/>
      <c r="Y20" s="795"/>
      <c r="Z20" s="795"/>
      <c r="AA20" s="795"/>
      <c r="AB20" s="795"/>
      <c r="AC20" s="795"/>
      <c r="AD20" s="795"/>
      <c r="AE20" s="795"/>
      <c r="AF20" s="795"/>
      <c r="AG20" s="795"/>
      <c r="AH20" s="795"/>
      <c r="AI20" s="795"/>
      <c r="AJ20" s="795"/>
      <c r="AK20" s="795"/>
      <c r="AL20" s="795"/>
      <c r="AM20" s="552" t="s">
        <v>544</v>
      </c>
    </row>
    <row r="21" spans="1:53" ht="45.6">
      <c r="A21" s="794"/>
      <c r="B21" s="794"/>
      <c r="C21" s="794">
        <v>1</v>
      </c>
      <c r="D21" s="298"/>
      <c r="E21" s="298"/>
      <c r="F21" s="348"/>
      <c r="G21" s="349"/>
      <c r="H21" s="349"/>
      <c r="I21" s="219"/>
      <c r="J21" s="46"/>
      <c r="K21" s="35"/>
      <c r="L21" s="339" t="e">
        <f ca="1">mergeValue(A21) &amp;"."&amp; mergeValue(B21)&amp;"."&amp; mergeValue(C21)</f>
        <v>#NAME?</v>
      </c>
      <c r="M21" s="160" t="s">
        <v>402</v>
      </c>
      <c r="N21" s="795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795"/>
      <c r="AA21" s="795"/>
      <c r="AB21" s="795"/>
      <c r="AC21" s="795"/>
      <c r="AD21" s="795"/>
      <c r="AE21" s="795"/>
      <c r="AF21" s="795"/>
      <c r="AG21" s="795"/>
      <c r="AH21" s="795"/>
      <c r="AI21" s="795"/>
      <c r="AJ21" s="795"/>
      <c r="AK21" s="795"/>
      <c r="AL21" s="795"/>
      <c r="AM21" s="552" t="s">
        <v>682</v>
      </c>
    </row>
    <row r="22" spans="1:53" ht="20.100000000000001" customHeight="1">
      <c r="A22" s="794"/>
      <c r="B22" s="794"/>
      <c r="C22" s="794"/>
      <c r="D22" s="794">
        <v>1</v>
      </c>
      <c r="E22" s="298"/>
      <c r="F22" s="348"/>
      <c r="G22" s="349"/>
      <c r="H22" s="349"/>
      <c r="I22" s="797"/>
      <c r="J22" s="798"/>
      <c r="K22" s="766"/>
      <c r="L22" s="799" t="e">
        <f ca="1">mergeValue(A22) &amp;"."&amp; mergeValue(B22)&amp;"."&amp; mergeValue(C22)&amp;"."&amp; mergeValue(D22)</f>
        <v>#NAME?</v>
      </c>
      <c r="M22" s="800"/>
      <c r="N22" s="769" t="s">
        <v>87</v>
      </c>
      <c r="O22" s="786"/>
      <c r="P22" s="789" t="s">
        <v>96</v>
      </c>
      <c r="Q22" s="790"/>
      <c r="R22" s="769" t="s">
        <v>88</v>
      </c>
      <c r="S22" s="786"/>
      <c r="T22" s="787">
        <v>1</v>
      </c>
      <c r="U22" s="791"/>
      <c r="V22" s="769" t="s">
        <v>88</v>
      </c>
      <c r="W22" s="786"/>
      <c r="X22" s="787">
        <v>1</v>
      </c>
      <c r="Y22" s="788"/>
      <c r="Z22" s="769" t="s">
        <v>88</v>
      </c>
      <c r="AA22" s="191"/>
      <c r="AB22" s="113">
        <v>1</v>
      </c>
      <c r="AC22" s="420"/>
      <c r="AD22" s="660"/>
      <c r="AE22" s="660"/>
      <c r="AF22" s="660"/>
      <c r="AG22" s="660"/>
      <c r="AH22" s="662"/>
      <c r="AI22" s="572" t="s">
        <v>87</v>
      </c>
      <c r="AJ22" s="662"/>
      <c r="AK22" s="590" t="s">
        <v>88</v>
      </c>
      <c r="AL22" s="282"/>
      <c r="AM22" s="765" t="s">
        <v>548</v>
      </c>
      <c r="AN22" s="298" t="e">
        <f ca="1">strCheckDateOnDP(V22:AL22,List06_9_DP)</f>
        <v>#NAME?</v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94"/>
      <c r="B23" s="794"/>
      <c r="C23" s="794"/>
      <c r="D23" s="794"/>
      <c r="E23" s="298"/>
      <c r="F23" s="348"/>
      <c r="G23" s="349"/>
      <c r="H23" s="349"/>
      <c r="I23" s="797"/>
      <c r="J23" s="798"/>
      <c r="K23" s="766"/>
      <c r="L23" s="799"/>
      <c r="M23" s="800"/>
      <c r="N23" s="769"/>
      <c r="O23" s="786"/>
      <c r="P23" s="789"/>
      <c r="Q23" s="790"/>
      <c r="R23" s="769"/>
      <c r="S23" s="786"/>
      <c r="T23" s="787"/>
      <c r="U23" s="792"/>
      <c r="V23" s="769"/>
      <c r="W23" s="786"/>
      <c r="X23" s="787"/>
      <c r="Y23" s="788"/>
      <c r="Z23" s="769"/>
      <c r="AA23" s="442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5"/>
      <c r="AM23" s="765"/>
      <c r="AO23" s="317"/>
      <c r="AP23" s="317"/>
      <c r="AQ23" s="317"/>
      <c r="AR23" s="317"/>
      <c r="AS23" s="317"/>
      <c r="AT23" s="317"/>
    </row>
    <row r="24" spans="1:53" ht="20.100000000000001" customHeight="1">
      <c r="A24" s="794"/>
      <c r="B24" s="794"/>
      <c r="C24" s="794"/>
      <c r="D24" s="794"/>
      <c r="E24" s="298"/>
      <c r="F24" s="348"/>
      <c r="G24" s="349"/>
      <c r="H24" s="349"/>
      <c r="I24" s="797"/>
      <c r="J24" s="798"/>
      <c r="K24" s="766"/>
      <c r="L24" s="799"/>
      <c r="M24" s="800"/>
      <c r="N24" s="769"/>
      <c r="O24" s="786"/>
      <c r="P24" s="789"/>
      <c r="Q24" s="790"/>
      <c r="R24" s="769"/>
      <c r="S24" s="786"/>
      <c r="T24" s="787"/>
      <c r="U24" s="793"/>
      <c r="V24" s="769"/>
      <c r="W24" s="444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65"/>
      <c r="AO24" s="317"/>
      <c r="AP24" s="317"/>
      <c r="AQ24" s="317"/>
      <c r="AR24" s="317"/>
      <c r="AS24" s="317"/>
      <c r="AT24" s="317"/>
    </row>
    <row r="25" spans="1:53" ht="20.100000000000001" customHeight="1">
      <c r="A25" s="794"/>
      <c r="B25" s="794"/>
      <c r="C25" s="794"/>
      <c r="D25" s="794"/>
      <c r="E25" s="298"/>
      <c r="F25" s="348"/>
      <c r="G25" s="349"/>
      <c r="H25" s="349"/>
      <c r="I25" s="797"/>
      <c r="J25" s="798"/>
      <c r="K25" s="766"/>
      <c r="L25" s="799"/>
      <c r="M25" s="800"/>
      <c r="N25" s="769"/>
      <c r="O25" s="786"/>
      <c r="P25" s="789"/>
      <c r="Q25" s="790"/>
      <c r="R25" s="769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65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94"/>
      <c r="B26" s="794"/>
      <c r="C26" s="794"/>
      <c r="D26" s="794"/>
      <c r="E26" s="350"/>
      <c r="F26" s="351"/>
      <c r="G26" s="350"/>
      <c r="H26" s="350"/>
      <c r="I26" s="797"/>
      <c r="J26" s="798"/>
      <c r="K26" s="766"/>
      <c r="L26" s="799"/>
      <c r="M26" s="800"/>
      <c r="N26" s="769"/>
      <c r="O26" s="443"/>
      <c r="P26" s="164"/>
      <c r="Q26" s="210" t="s">
        <v>410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65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94"/>
      <c r="B27" s="794"/>
      <c r="C27" s="794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65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94"/>
      <c r="B28" s="794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94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707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3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eftLabels="1" link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 xr:uid="{00000000-0002-0000-0F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0F00-000001000000}"/>
    <dataValidation allowBlank="1" promptTitle="checkPeriodRange" sqref="AG23:AL23" xr:uid="{00000000-0002-0000-0F00-000002000000}"/>
    <dataValidation type="decimal" allowBlank="1" showErrorMessage="1" errorTitle="Ошибка" error="Допускается ввод только действительных чисел!" sqref="AD22:AG22 Q22:Q25" xr:uid="{00000000-0002-0000-0F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0F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66.875" style="35" customWidth="1"/>
    <col min="9" max="9" width="115.75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212</v>
      </c>
    </row>
    <row r="2" spans="1:20" ht="22.2">
      <c r="F2" s="760" t="s">
        <v>566</v>
      </c>
      <c r="G2" s="761"/>
      <c r="H2" s="762"/>
      <c r="I2" s="593"/>
    </row>
    <row r="3" spans="1:20" ht="3" customHeight="1"/>
    <row r="4" spans="1:20" s="255" customFormat="1" ht="11.4">
      <c r="A4" s="319"/>
      <c r="B4" s="319"/>
      <c r="C4" s="319"/>
      <c r="D4" s="319"/>
      <c r="F4" s="719" t="s">
        <v>510</v>
      </c>
      <c r="G4" s="719"/>
      <c r="H4" s="719"/>
      <c r="I4" s="763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600000000000001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20.12.2021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.6">
      <c r="A8" s="764">
        <v>1</v>
      </c>
      <c r="B8" s="319"/>
      <c r="C8" s="319"/>
      <c r="D8" s="319"/>
      <c r="F8" s="469" t="e">
        <f ca="1">"2." &amp;mergeValue(A8)</f>
        <v>#NAME?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64"/>
      <c r="B9" s="319"/>
      <c r="C9" s="319"/>
      <c r="D9" s="319"/>
      <c r="F9" s="469" t="e">
        <f ca="1">"3." &amp;mergeValue(A9)</f>
        <v>#NAME?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64"/>
      <c r="B10" s="319"/>
      <c r="C10" s="319"/>
      <c r="D10" s="319"/>
      <c r="F10" s="469" t="e">
        <f ca="1">"4."&amp;mergeValue(A10)</f>
        <v>#NAME?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600000000000001">
      <c r="A11" s="764"/>
      <c r="B11" s="764">
        <v>1</v>
      </c>
      <c r="C11" s="479"/>
      <c r="D11" s="479"/>
      <c r="F11" s="469" t="e">
        <f ca="1">"4."&amp;mergeValue(A11) &amp;"."&amp;mergeValue(B11)</f>
        <v>#NAME?</v>
      </c>
      <c r="G11" s="461" t="s">
        <v>678</v>
      </c>
      <c r="H11" s="454" t="str">
        <f>IF(region_name="","",region_name)</f>
        <v>Московская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8">
      <c r="A12" s="764"/>
      <c r="B12" s="764"/>
      <c r="C12" s="764">
        <v>1</v>
      </c>
      <c r="D12" s="479"/>
      <c r="F12" s="469" t="e">
        <f ca="1">"4."&amp;mergeValue(A12) &amp;"."&amp;mergeValue(B12)&amp;"."&amp;mergeValue(C12)</f>
        <v>#NAME?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4"/>
      <c r="B13" s="764"/>
      <c r="C13" s="764"/>
      <c r="D13" s="479">
        <v>1</v>
      </c>
      <c r="F13" s="469" t="e">
        <f ca="1">"4."&amp;mergeValue(A13) &amp;"."&amp;mergeValue(B13)&amp;"."&amp;mergeValue(C13)&amp;"."&amp;mergeValue(D13)</f>
        <v>#NAME?</v>
      </c>
      <c r="G13" s="557" t="s">
        <v>573</v>
      </c>
      <c r="H13" s="454"/>
      <c r="I13" s="765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600000000000001">
      <c r="A14" s="764"/>
      <c r="B14" s="764"/>
      <c r="C14" s="764"/>
      <c r="D14" s="479"/>
      <c r="F14" s="473"/>
      <c r="G14" s="163" t="s">
        <v>4</v>
      </c>
      <c r="H14" s="478"/>
      <c r="I14" s="765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600000000000001">
      <c r="A15" s="764"/>
      <c r="B15" s="764"/>
      <c r="C15" s="479"/>
      <c r="D15" s="479"/>
      <c r="F15" s="473"/>
      <c r="G15" s="162" t="s">
        <v>451</v>
      </c>
      <c r="H15" s="474"/>
      <c r="I15" s="475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600000000000001">
      <c r="A16" s="764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600000000000001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62"/>
      <c r="G18" s="555"/>
      <c r="H18" s="556"/>
      <c r="I18" s="34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9" t="s">
        <v>679</v>
      </c>
      <c r="H19" s="759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1000-000000000000}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625" defaultRowHeight="13.8"/>
  <cols>
    <col min="1" max="6" width="10.625" style="35" hidden="1" customWidth="1"/>
    <col min="7" max="7" width="9.125" style="96" hidden="1" customWidth="1"/>
    <col min="8" max="8" width="2" style="96" hidden="1" customWidth="1"/>
    <col min="9" max="9" width="3.75" style="96" hidden="1" customWidth="1"/>
    <col min="10" max="10" width="3.75" style="87" hidden="1" customWidth="1"/>
    <col min="11" max="11" width="3.75" style="87" customWidth="1"/>
    <col min="12" max="12" width="12.75" style="35" customWidth="1"/>
    <col min="13" max="13" width="47.375" style="35" customWidth="1"/>
    <col min="14" max="14" width="3.75" style="35" customWidth="1"/>
    <col min="15" max="15" width="4.125" style="35" customWidth="1"/>
    <col min="16" max="16" width="18.125" style="35" customWidth="1"/>
    <col min="17" max="19" width="3.75" style="35" customWidth="1"/>
    <col min="20" max="20" width="12.875" style="35" customWidth="1"/>
    <col min="21" max="23" width="3.75" style="35" customWidth="1"/>
    <col min="24" max="24" width="12.875" style="35" customWidth="1"/>
    <col min="25" max="27" width="3.75" style="35" customWidth="1"/>
    <col min="28" max="28" width="12.875" style="35" customWidth="1"/>
    <col min="29" max="32" width="21.375" style="35" customWidth="1"/>
    <col min="33" max="33" width="11.75" style="35" customWidth="1"/>
    <col min="34" max="34" width="3.75" style="35" customWidth="1"/>
    <col min="35" max="35" width="11.75" style="35" customWidth="1"/>
    <col min="36" max="36" width="8.625" style="35" hidden="1" customWidth="1"/>
    <col min="37" max="37" width="4.625" style="35" customWidth="1"/>
    <col min="38" max="38" width="115.75" style="35" customWidth="1"/>
    <col min="39" max="40" width="10.625" style="298"/>
    <col min="41" max="41" width="13.375" style="298" customWidth="1"/>
    <col min="42" max="49" width="10.625" style="298"/>
    <col min="50" max="16384" width="10.6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2">
      <c r="J5" s="86"/>
      <c r="K5" s="86"/>
      <c r="L5" s="784" t="s">
        <v>686</v>
      </c>
      <c r="M5" s="784"/>
      <c r="N5" s="784"/>
      <c r="O5" s="784"/>
      <c r="P5" s="784"/>
      <c r="Q5" s="784"/>
      <c r="R5" s="784"/>
      <c r="S5" s="784"/>
      <c r="T5" s="784"/>
      <c r="U5" s="595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3" customFormat="1" ht="22.8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76" t="str">
        <f>IF(NameOrPr_ch="",IF(NameOrPr="","",NameOrPr),NameOrPr_ch)</f>
        <v>КОМИТЕТ ПО ЦЕНАМ И ТАРИФАМ МОСКОВСКОЙ ОБЛАСТИ</v>
      </c>
      <c r="O7" s="776"/>
      <c r="P7" s="776"/>
      <c r="Q7" s="776"/>
      <c r="R7" s="776"/>
      <c r="S7" s="776"/>
      <c r="T7" s="776"/>
      <c r="U7" s="665"/>
      <c r="V7" s="343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49" s="463" customFormat="1" ht="18.600000000000001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76" t="str">
        <f>IF(datePr_ch="",IF(datePr="","",datePr),datePr_ch)</f>
        <v>09.12.2021</v>
      </c>
      <c r="O8" s="776"/>
      <c r="P8" s="776"/>
      <c r="Q8" s="776"/>
      <c r="R8" s="776"/>
      <c r="S8" s="776"/>
      <c r="T8" s="776"/>
      <c r="U8" s="665"/>
      <c r="V8" s="343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49" s="463" customFormat="1" ht="18.600000000000001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76" t="str">
        <f>IF(numberPr_ch="",IF(numberPr="","",numberPr),numberPr_ch)</f>
        <v>242-Р</v>
      </c>
      <c r="O9" s="776"/>
      <c r="P9" s="776"/>
      <c r="Q9" s="776"/>
      <c r="R9" s="776"/>
      <c r="S9" s="776"/>
      <c r="T9" s="776"/>
      <c r="U9" s="665"/>
      <c r="V9" s="343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49" s="463" customFormat="1" ht="18.600000000000001">
      <c r="G10" s="464"/>
      <c r="H10" s="464"/>
      <c r="L10" s="462"/>
      <c r="M10" s="656" t="s">
        <v>576</v>
      </c>
      <c r="N10" s="776" t="str">
        <f>IF(IstPub_ch="",IF(IstPub="","",IstPub),IstPub_ch)</f>
        <v>https://ktc.mosreg.ru</v>
      </c>
      <c r="O10" s="776"/>
      <c r="P10" s="776"/>
      <c r="Q10" s="776"/>
      <c r="R10" s="776"/>
      <c r="S10" s="776"/>
      <c r="T10" s="776"/>
      <c r="U10" s="665"/>
      <c r="V10" s="343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49" s="255" customFormat="1" ht="11.4" hidden="1">
      <c r="G11" s="254"/>
      <c r="H11" s="254"/>
      <c r="L11" s="754"/>
      <c r="M11" s="754"/>
      <c r="N11" s="211"/>
      <c r="O11" s="211"/>
      <c r="P11" s="211"/>
      <c r="Q11" s="211"/>
      <c r="R11" s="803"/>
      <c r="S11" s="803"/>
      <c r="T11" s="803"/>
      <c r="U11" s="803"/>
      <c r="V11" s="803"/>
      <c r="W11" s="803"/>
      <c r="X11" s="120"/>
      <c r="AC11" s="319" t="s">
        <v>438</v>
      </c>
      <c r="AD11" s="319" t="s">
        <v>439</v>
      </c>
      <c r="AE11" s="319" t="s">
        <v>438</v>
      </c>
      <c r="AF11" s="319" t="s">
        <v>439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4" hidden="1">
      <c r="G12" s="254"/>
      <c r="H12" s="254"/>
      <c r="L12" s="754"/>
      <c r="M12" s="754"/>
      <c r="N12" s="211"/>
      <c r="O12" s="211"/>
      <c r="P12" s="211"/>
      <c r="Q12" s="211"/>
      <c r="R12" s="803"/>
      <c r="S12" s="803"/>
      <c r="T12" s="803"/>
      <c r="U12" s="803"/>
      <c r="V12" s="803"/>
      <c r="W12" s="803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804"/>
      <c r="S13" s="804"/>
      <c r="T13" s="804"/>
      <c r="U13" s="804"/>
      <c r="V13" s="804"/>
      <c r="W13" s="804"/>
      <c r="X13" s="417"/>
      <c r="AC13" s="804"/>
      <c r="AD13" s="804"/>
      <c r="AE13" s="804"/>
      <c r="AF13" s="804"/>
      <c r="AG13" s="804"/>
      <c r="AH13" s="804"/>
      <c r="AI13" s="804"/>
      <c r="AJ13" s="804"/>
    </row>
    <row r="14" spans="7:49" ht="14.25" customHeight="1">
      <c r="J14" s="86"/>
      <c r="K14" s="86"/>
      <c r="L14" s="785" t="s">
        <v>510</v>
      </c>
      <c r="M14" s="785"/>
      <c r="N14" s="785"/>
      <c r="O14" s="785"/>
      <c r="P14" s="785"/>
      <c r="Q14" s="785"/>
      <c r="R14" s="785"/>
      <c r="S14" s="785"/>
      <c r="T14" s="785"/>
      <c r="U14" s="785"/>
      <c r="V14" s="785"/>
      <c r="W14" s="785"/>
      <c r="X14" s="785"/>
      <c r="Y14" s="785"/>
      <c r="Z14" s="785"/>
      <c r="AA14" s="785"/>
      <c r="AB14" s="785"/>
      <c r="AC14" s="785"/>
      <c r="AD14" s="785"/>
      <c r="AE14" s="785"/>
      <c r="AF14" s="785"/>
      <c r="AG14" s="785"/>
      <c r="AH14" s="785"/>
      <c r="AI14" s="785"/>
      <c r="AJ14" s="785"/>
      <c r="AK14" s="785"/>
      <c r="AL14" s="719" t="s">
        <v>511</v>
      </c>
    </row>
    <row r="15" spans="7:49" ht="14.25" customHeight="1">
      <c r="J15" s="86"/>
      <c r="K15" s="86"/>
      <c r="L15" s="785" t="s">
        <v>95</v>
      </c>
      <c r="M15" s="785" t="s">
        <v>547</v>
      </c>
      <c r="N15" s="785" t="s">
        <v>434</v>
      </c>
      <c r="O15" s="785"/>
      <c r="P15" s="785"/>
      <c r="Q15" s="805" t="s">
        <v>406</v>
      </c>
      <c r="R15" s="805"/>
      <c r="S15" s="805"/>
      <c r="T15" s="805"/>
      <c r="U15" s="805" t="s">
        <v>435</v>
      </c>
      <c r="V15" s="805"/>
      <c r="W15" s="805"/>
      <c r="X15" s="805"/>
      <c r="Y15" s="805" t="s">
        <v>409</v>
      </c>
      <c r="Z15" s="805"/>
      <c r="AA15" s="805"/>
      <c r="AB15" s="805"/>
      <c r="AC15" s="805" t="s">
        <v>534</v>
      </c>
      <c r="AD15" s="805"/>
      <c r="AE15" s="805"/>
      <c r="AF15" s="805"/>
      <c r="AG15" s="805"/>
      <c r="AH15" s="805"/>
      <c r="AI15" s="805"/>
      <c r="AJ15" s="785" t="s">
        <v>344</v>
      </c>
      <c r="AK15" s="780" t="s">
        <v>278</v>
      </c>
      <c r="AL15" s="719"/>
    </row>
    <row r="16" spans="7:49" ht="27.9" customHeight="1">
      <c r="J16" s="86"/>
      <c r="K16" s="86"/>
      <c r="L16" s="785"/>
      <c r="M16" s="785"/>
      <c r="N16" s="785"/>
      <c r="O16" s="785"/>
      <c r="P16" s="785"/>
      <c r="Q16" s="805"/>
      <c r="R16" s="805"/>
      <c r="S16" s="805"/>
      <c r="T16" s="805"/>
      <c r="U16" s="805"/>
      <c r="V16" s="805"/>
      <c r="W16" s="805"/>
      <c r="X16" s="805"/>
      <c r="Y16" s="805"/>
      <c r="Z16" s="805"/>
      <c r="AA16" s="805"/>
      <c r="AB16" s="805"/>
      <c r="AC16" s="805" t="s">
        <v>436</v>
      </c>
      <c r="AD16" s="805"/>
      <c r="AE16" s="719" t="s">
        <v>437</v>
      </c>
      <c r="AF16" s="719"/>
      <c r="AG16" s="807" t="s">
        <v>536</v>
      </c>
      <c r="AH16" s="807"/>
      <c r="AI16" s="807"/>
      <c r="AJ16" s="785"/>
      <c r="AK16" s="780"/>
      <c r="AL16" s="719"/>
    </row>
    <row r="17" spans="1:53" ht="14.25" customHeight="1">
      <c r="J17" s="86"/>
      <c r="K17" s="86"/>
      <c r="L17" s="785"/>
      <c r="M17" s="785"/>
      <c r="N17" s="785"/>
      <c r="O17" s="785"/>
      <c r="P17" s="785"/>
      <c r="Q17" s="805"/>
      <c r="R17" s="805"/>
      <c r="S17" s="805"/>
      <c r="T17" s="805"/>
      <c r="U17" s="805"/>
      <c r="V17" s="805"/>
      <c r="W17" s="805"/>
      <c r="X17" s="805"/>
      <c r="Y17" s="805"/>
      <c r="Z17" s="805"/>
      <c r="AA17" s="805"/>
      <c r="AB17" s="805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407</v>
      </c>
      <c r="AH17" s="806" t="s">
        <v>408</v>
      </c>
      <c r="AI17" s="806"/>
      <c r="AJ17" s="785"/>
      <c r="AK17" s="780"/>
      <c r="AL17" s="719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75">
        <f ca="1">OFFSET(N18,0,-1)+1</f>
        <v>3</v>
      </c>
      <c r="O18" s="775"/>
      <c r="P18" s="775"/>
      <c r="Q18" s="775">
        <f ca="1">OFFSET(Q18,0,-3)+1</f>
        <v>4</v>
      </c>
      <c r="R18" s="775"/>
      <c r="S18" s="775"/>
      <c r="T18" s="775"/>
      <c r="U18" s="775">
        <f ca="1">OFFSET(U18,0,-4)+1</f>
        <v>5</v>
      </c>
      <c r="V18" s="775"/>
      <c r="W18" s="775"/>
      <c r="X18" s="775"/>
      <c r="Y18" s="581"/>
      <c r="Z18" s="581"/>
      <c r="AA18" s="581">
        <f ca="1">OFFSET(U18,0,0)+1</f>
        <v>6</v>
      </c>
      <c r="AB18" s="582">
        <f ca="1">AA18</f>
        <v>6</v>
      </c>
      <c r="AC18" s="580">
        <f t="shared" ref="AC18:AJ18" ca="1" si="0">OFFSET(AC18,0,-1)+1</f>
        <v>7</v>
      </c>
      <c r="AD18" s="580">
        <f t="shared" ca="1" si="0"/>
        <v>8</v>
      </c>
      <c r="AE18" s="580">
        <f t="shared" ca="1" si="0"/>
        <v>9</v>
      </c>
      <c r="AF18" s="580">
        <f t="shared" ca="1" si="0"/>
        <v>10</v>
      </c>
      <c r="AG18" s="580">
        <f t="shared" ca="1" si="0"/>
        <v>11</v>
      </c>
      <c r="AH18" s="580">
        <f t="shared" ca="1" si="0"/>
        <v>12</v>
      </c>
      <c r="AI18" s="580">
        <f t="shared" ca="1" si="0"/>
        <v>13</v>
      </c>
      <c r="AJ18" s="580">
        <f t="shared" ca="1" si="0"/>
        <v>14</v>
      </c>
      <c r="AK18" s="583"/>
      <c r="AL18" s="580">
        <v>15</v>
      </c>
    </row>
    <row r="19" spans="1:53" ht="22.8">
      <c r="A19" s="794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 t="e">
        <f ca="1">mergeValue(A19)</f>
        <v>#NAME?</v>
      </c>
      <c r="M19" s="209" t="s">
        <v>23</v>
      </c>
      <c r="N19" s="818"/>
      <c r="O19" s="819"/>
      <c r="P19" s="819"/>
      <c r="Q19" s="819"/>
      <c r="R19" s="819"/>
      <c r="S19" s="819"/>
      <c r="T19" s="819"/>
      <c r="U19" s="819"/>
      <c r="V19" s="819"/>
      <c r="W19" s="819"/>
      <c r="X19" s="819"/>
      <c r="Y19" s="819"/>
      <c r="Z19" s="819"/>
      <c r="AA19" s="819"/>
      <c r="AB19" s="819"/>
      <c r="AC19" s="819"/>
      <c r="AD19" s="819"/>
      <c r="AE19" s="819"/>
      <c r="AF19" s="819"/>
      <c r="AG19" s="819"/>
      <c r="AH19" s="819"/>
      <c r="AI19" s="819"/>
      <c r="AJ19" s="819"/>
      <c r="AK19" s="819"/>
      <c r="AL19" s="618" t="s">
        <v>543</v>
      </c>
    </row>
    <row r="20" spans="1:53" ht="34.200000000000003">
      <c r="A20" s="794"/>
      <c r="B20" s="794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e">
        <f ca="1">mergeValue(A20) &amp;"."&amp; mergeValue(B20)</f>
        <v>#NAME?</v>
      </c>
      <c r="M20" s="159" t="s">
        <v>18</v>
      </c>
      <c r="N20" s="814"/>
      <c r="O20" s="795"/>
      <c r="P20" s="795"/>
      <c r="Q20" s="795"/>
      <c r="R20" s="795"/>
      <c r="S20" s="795"/>
      <c r="T20" s="795"/>
      <c r="U20" s="795"/>
      <c r="V20" s="795"/>
      <c r="W20" s="795"/>
      <c r="X20" s="795"/>
      <c r="Y20" s="795"/>
      <c r="Z20" s="795"/>
      <c r="AA20" s="795"/>
      <c r="AB20" s="795"/>
      <c r="AC20" s="795"/>
      <c r="AD20" s="795"/>
      <c r="AE20" s="795"/>
      <c r="AF20" s="795"/>
      <c r="AG20" s="795"/>
      <c r="AH20" s="795"/>
      <c r="AI20" s="795"/>
      <c r="AJ20" s="795"/>
      <c r="AK20" s="795"/>
      <c r="AL20" s="617" t="s">
        <v>544</v>
      </c>
    </row>
    <row r="21" spans="1:53" ht="45.6">
      <c r="A21" s="794"/>
      <c r="B21" s="794"/>
      <c r="C21" s="794">
        <v>1</v>
      </c>
      <c r="D21" s="298"/>
      <c r="E21" s="298"/>
      <c r="F21" s="348"/>
      <c r="G21" s="349"/>
      <c r="H21" s="349"/>
      <c r="I21" s="219"/>
      <c r="J21" s="46"/>
      <c r="K21" s="35"/>
      <c r="L21" s="339" t="e">
        <f ca="1">mergeValue(A21) &amp;"."&amp; mergeValue(B21)&amp;"."&amp; mergeValue(C21)</f>
        <v>#NAME?</v>
      </c>
      <c r="M21" s="160" t="s">
        <v>402</v>
      </c>
      <c r="N21" s="814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795"/>
      <c r="AA21" s="795"/>
      <c r="AB21" s="795"/>
      <c r="AC21" s="795"/>
      <c r="AD21" s="795"/>
      <c r="AE21" s="795"/>
      <c r="AF21" s="795"/>
      <c r="AG21" s="795"/>
      <c r="AH21" s="795"/>
      <c r="AI21" s="795"/>
      <c r="AJ21" s="795"/>
      <c r="AK21" s="795"/>
      <c r="AL21" s="617" t="s">
        <v>682</v>
      </c>
    </row>
    <row r="22" spans="1:53" ht="20.100000000000001" customHeight="1">
      <c r="A22" s="794"/>
      <c r="B22" s="794"/>
      <c r="C22" s="794"/>
      <c r="D22" s="794">
        <v>1</v>
      </c>
      <c r="E22" s="298"/>
      <c r="F22" s="348"/>
      <c r="G22" s="349"/>
      <c r="H22" s="349"/>
      <c r="I22" s="797"/>
      <c r="J22" s="798"/>
      <c r="K22" s="766"/>
      <c r="L22" s="815" t="e">
        <f ca="1">mergeValue(A22) &amp;"."&amp; mergeValue(B22)&amp;"."&amp; mergeValue(C22)&amp;"."&amp; mergeValue(D22)</f>
        <v>#NAME?</v>
      </c>
      <c r="M22" s="808"/>
      <c r="N22" s="810"/>
      <c r="O22" s="789" t="s">
        <v>96</v>
      </c>
      <c r="P22" s="790"/>
      <c r="Q22" s="769" t="s">
        <v>88</v>
      </c>
      <c r="R22" s="786"/>
      <c r="S22" s="787">
        <v>1</v>
      </c>
      <c r="T22" s="811"/>
      <c r="U22" s="769" t="s">
        <v>88</v>
      </c>
      <c r="V22" s="786"/>
      <c r="W22" s="787" t="s">
        <v>96</v>
      </c>
      <c r="X22" s="816"/>
      <c r="Y22" s="769" t="s">
        <v>88</v>
      </c>
      <c r="Z22" s="191"/>
      <c r="AA22" s="113">
        <v>1</v>
      </c>
      <c r="AB22" s="598"/>
      <c r="AC22" s="660"/>
      <c r="AD22" s="660"/>
      <c r="AE22" s="661"/>
      <c r="AF22" s="660"/>
      <c r="AG22" s="662"/>
      <c r="AH22" s="572" t="s">
        <v>87</v>
      </c>
      <c r="AI22" s="662"/>
      <c r="AJ22" s="590" t="s">
        <v>88</v>
      </c>
      <c r="AK22" s="282"/>
      <c r="AL22" s="765" t="s">
        <v>548</v>
      </c>
      <c r="AM22" s="298" t="e">
        <f ca="1">strCheckDateOnDP(AC22:AK22,List06_10_DP)</f>
        <v>#NAME?</v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794"/>
      <c r="B23" s="794"/>
      <c r="C23" s="794"/>
      <c r="D23" s="794"/>
      <c r="E23" s="298"/>
      <c r="F23" s="348"/>
      <c r="G23" s="349"/>
      <c r="H23" s="349"/>
      <c r="I23" s="797"/>
      <c r="J23" s="798"/>
      <c r="K23" s="766"/>
      <c r="L23" s="799"/>
      <c r="M23" s="809"/>
      <c r="N23" s="810"/>
      <c r="O23" s="789"/>
      <c r="P23" s="790"/>
      <c r="Q23" s="769"/>
      <c r="R23" s="786"/>
      <c r="S23" s="787"/>
      <c r="T23" s="812"/>
      <c r="U23" s="769"/>
      <c r="V23" s="786"/>
      <c r="W23" s="787"/>
      <c r="X23" s="817"/>
      <c r="Y23" s="769"/>
      <c r="Z23" s="442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5"/>
      <c r="AL23" s="765"/>
      <c r="AN23" s="317"/>
      <c r="AO23" s="317"/>
      <c r="AP23" s="317"/>
      <c r="AQ23" s="317"/>
      <c r="AR23" s="317"/>
      <c r="AS23" s="317"/>
    </row>
    <row r="24" spans="1:53" ht="20.100000000000001" customHeight="1">
      <c r="A24" s="794"/>
      <c r="B24" s="794"/>
      <c r="C24" s="794"/>
      <c r="D24" s="794"/>
      <c r="E24" s="298"/>
      <c r="F24" s="348"/>
      <c r="G24" s="349"/>
      <c r="H24" s="349"/>
      <c r="I24" s="797"/>
      <c r="J24" s="798"/>
      <c r="K24" s="766"/>
      <c r="L24" s="799"/>
      <c r="M24" s="809"/>
      <c r="N24" s="810"/>
      <c r="O24" s="789"/>
      <c r="P24" s="790"/>
      <c r="Q24" s="769"/>
      <c r="R24" s="786"/>
      <c r="S24" s="787"/>
      <c r="T24" s="813"/>
      <c r="U24" s="769"/>
      <c r="V24" s="444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65"/>
      <c r="AN24" s="317"/>
      <c r="AO24" s="317"/>
      <c r="AP24" s="317"/>
      <c r="AQ24" s="317"/>
      <c r="AR24" s="317"/>
      <c r="AS24" s="317"/>
    </row>
    <row r="25" spans="1:53" ht="20.100000000000001" customHeight="1">
      <c r="A25" s="794"/>
      <c r="B25" s="794"/>
      <c r="C25" s="794"/>
      <c r="D25" s="794"/>
      <c r="E25" s="298"/>
      <c r="F25" s="348"/>
      <c r="G25" s="349"/>
      <c r="H25" s="349"/>
      <c r="I25" s="797"/>
      <c r="J25" s="798"/>
      <c r="K25" s="766"/>
      <c r="L25" s="799"/>
      <c r="M25" s="809"/>
      <c r="N25" s="810"/>
      <c r="O25" s="789"/>
      <c r="P25" s="790"/>
      <c r="Q25" s="769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65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794"/>
      <c r="B26" s="794"/>
      <c r="C26" s="794"/>
      <c r="D26" s="794"/>
      <c r="E26" s="350"/>
      <c r="F26" s="351"/>
      <c r="G26" s="350"/>
      <c r="H26" s="350"/>
      <c r="I26" s="797"/>
      <c r="J26" s="798"/>
      <c r="K26" s="766"/>
      <c r="L26" s="799"/>
      <c r="M26" s="809"/>
      <c r="N26" s="443"/>
      <c r="O26" s="164"/>
      <c r="P26" s="210" t="s">
        <v>410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65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794"/>
      <c r="B27" s="794"/>
      <c r="C27" s="794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65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794"/>
      <c r="B28" s="794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794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707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 leftLabels="1"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 xr:uid="{00000000-0002-0000-1100-000000000000}">
      <formula1>900</formula1>
    </dataValidation>
    <dataValidation allowBlank="1" promptTitle="checkPeriodRange" sqref="AF23:AK23" xr:uid="{00000000-0002-0000-11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1100-000002000000}"/>
    <dataValidation type="decimal" allowBlank="1" showErrorMessage="1" errorTitle="Ошибка" error="Допускается ввод только действительных чисел!" sqref="AC22:AF22 P22" xr:uid="{00000000-0002-0000-11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11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66.875" style="35" customWidth="1"/>
    <col min="9" max="9" width="115.75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213</v>
      </c>
    </row>
    <row r="2" spans="1:20" ht="22.2">
      <c r="F2" s="760" t="s">
        <v>566</v>
      </c>
      <c r="G2" s="761"/>
      <c r="H2" s="762"/>
      <c r="I2" s="593"/>
    </row>
    <row r="3" spans="1:20" ht="3" customHeight="1"/>
    <row r="4" spans="1:20" s="255" customFormat="1" ht="11.4">
      <c r="A4" s="319"/>
      <c r="B4" s="319"/>
      <c r="C4" s="319"/>
      <c r="D4" s="319"/>
      <c r="F4" s="719" t="s">
        <v>510</v>
      </c>
      <c r="G4" s="719"/>
      <c r="H4" s="719"/>
      <c r="I4" s="763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600000000000001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20.12.2021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.6">
      <c r="A8" s="764">
        <v>1</v>
      </c>
      <c r="B8" s="319"/>
      <c r="C8" s="319"/>
      <c r="D8" s="319"/>
      <c r="F8" s="469" t="e">
        <f ca="1">"2." &amp;mergeValue(A8)</f>
        <v>#NAME?</v>
      </c>
      <c r="G8" s="554" t="s">
        <v>569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64"/>
      <c r="B9" s="319"/>
      <c r="C9" s="319"/>
      <c r="D9" s="319"/>
      <c r="F9" s="469" t="e">
        <f ca="1">"3." &amp;mergeValue(A9)</f>
        <v>#NAME?</v>
      </c>
      <c r="G9" s="554" t="s">
        <v>570</v>
      </c>
      <c r="H9" s="45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64"/>
      <c r="B10" s="319"/>
      <c r="C10" s="319"/>
      <c r="D10" s="319"/>
      <c r="F10" s="469" t="e">
        <f ca="1">"4."&amp;mergeValue(A10)</f>
        <v>#NAME?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600000000000001">
      <c r="A11" s="764"/>
      <c r="B11" s="764">
        <v>1</v>
      </c>
      <c r="C11" s="601"/>
      <c r="D11" s="601"/>
      <c r="F11" s="469" t="e">
        <f ca="1">"4."&amp;mergeValue(A11) &amp;"."&amp;mergeValue(B11)</f>
        <v>#NAME?</v>
      </c>
      <c r="G11" s="461" t="s">
        <v>678</v>
      </c>
      <c r="H11" s="454" t="str">
        <f>IF(region_name="","",region_name)</f>
        <v>Московская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8">
      <c r="A12" s="764"/>
      <c r="B12" s="764"/>
      <c r="C12" s="764">
        <v>1</v>
      </c>
      <c r="D12" s="601"/>
      <c r="F12" s="469" t="e">
        <f ca="1">"4."&amp;mergeValue(A12) &amp;"."&amp;mergeValue(B12)&amp;"."&amp;mergeValue(C12)</f>
        <v>#NAME?</v>
      </c>
      <c r="G12" s="476" t="s">
        <v>572</v>
      </c>
      <c r="H12" s="454" t="str">
        <f>IF(Территории!H13="","","" &amp; Территории!H13 &amp; "")</f>
        <v>Воскресенск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7">
      <c r="A13" s="764"/>
      <c r="B13" s="764"/>
      <c r="C13" s="764"/>
      <c r="D13" s="601">
        <v>1</v>
      </c>
      <c r="F13" s="469" t="e">
        <f ca="1">"4."&amp;mergeValue(A13) &amp;"."&amp;mergeValue(B13)&amp;"."&amp;mergeValue(C13)&amp;"."&amp;mergeValue(D13)</f>
        <v>#NAME?</v>
      </c>
      <c r="G13" s="557" t="s">
        <v>573</v>
      </c>
      <c r="H13" s="454" t="str">
        <f>IF(Территории!R14="","","" &amp; Территории!R14 &amp; "")</f>
        <v>Воскресенск (46710000)</v>
      </c>
      <c r="I13" s="673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59" t="s">
        <v>679</v>
      </c>
      <c r="H15" s="759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algorithmName="SHA-512" hashValue="Lcap5I5zuYXm6iJ5JKDwlq7eaaOdJi/K5ZCYIBj2/IfffeiCYNxqmJCuIyH2zy9jJ8PsQUa9oEt4dVpB8Wgs8Q==" saltValue="z8PsS/epiLaU6NTPitEl4A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1200-000000000000}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Instruction">
    <tabColor rgb="FFCCCCFF"/>
  </sheetPr>
  <dimension ref="A1:AG113"/>
  <sheetViews>
    <sheetView showGridLines="0" zoomScaleNormal="100" workbookViewId="0"/>
  </sheetViews>
  <sheetFormatPr defaultRowHeight="11.4"/>
  <cols>
    <col min="1" max="1" width="3.25" customWidth="1"/>
    <col min="2" max="2" width="8.75" customWidth="1"/>
    <col min="3" max="3" width="22.25" customWidth="1"/>
    <col min="4" max="4" width="4.25" customWidth="1"/>
    <col min="5" max="6" width="4.375" customWidth="1"/>
    <col min="7" max="7" width="4.625" customWidth="1"/>
    <col min="8" max="25" width="4.375" customWidth="1"/>
    <col min="26" max="33" width="9.125" style="78" customWidth="1"/>
  </cols>
  <sheetData>
    <row r="1" spans="1:27" ht="3" customHeight="1">
      <c r="AA1" s="78" t="s">
        <v>242</v>
      </c>
    </row>
    <row r="2" spans="1:27" ht="16.5" customHeight="1">
      <c r="B2" s="703" t="e">
        <f ca="1">"Код отчёта: " &amp; GetCode()</f>
        <v>#NAME?</v>
      </c>
      <c r="C2" s="703"/>
      <c r="D2" s="703"/>
      <c r="E2" s="703"/>
      <c r="F2" s="703"/>
      <c r="G2" s="703"/>
      <c r="Q2" s="356"/>
      <c r="R2" s="356"/>
      <c r="S2" s="356"/>
      <c r="T2" s="356"/>
      <c r="U2" s="356"/>
      <c r="V2" s="356"/>
      <c r="W2" s="356"/>
    </row>
    <row r="3" spans="1:27" ht="18" customHeight="1">
      <c r="B3" s="704" t="e">
        <f ca="1">"Версия " &amp; GetVersion()</f>
        <v>#NAME?</v>
      </c>
      <c r="C3" s="704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07" t="s">
        <v>495</v>
      </c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5" t="s">
        <v>675</v>
      </c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58"/>
    </row>
    <row r="8" spans="1:27" ht="15" customHeight="1">
      <c r="A8" s="42"/>
      <c r="B8" s="77"/>
      <c r="C8" s="76"/>
      <c r="D8" s="59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705"/>
      <c r="P8" s="705"/>
      <c r="Q8" s="705"/>
      <c r="R8" s="705"/>
      <c r="S8" s="705"/>
      <c r="T8" s="705"/>
      <c r="U8" s="705"/>
      <c r="V8" s="705"/>
      <c r="W8" s="705"/>
      <c r="X8" s="705"/>
      <c r="Y8" s="58"/>
    </row>
    <row r="9" spans="1:27" ht="15" customHeight="1">
      <c r="A9" s="42"/>
      <c r="B9" s="77"/>
      <c r="C9" s="76"/>
      <c r="D9" s="59"/>
      <c r="E9" s="705"/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05"/>
      <c r="R9" s="705"/>
      <c r="S9" s="705"/>
      <c r="T9" s="705"/>
      <c r="U9" s="705"/>
      <c r="V9" s="705"/>
      <c r="W9" s="705"/>
      <c r="X9" s="705"/>
      <c r="Y9" s="58"/>
    </row>
    <row r="10" spans="1:27" ht="10.5" customHeight="1">
      <c r="A10" s="42"/>
      <c r="B10" s="77"/>
      <c r="C10" s="76"/>
      <c r="D10" s="59"/>
      <c r="E10" s="705"/>
      <c r="F10" s="705"/>
      <c r="G10" s="705"/>
      <c r="H10" s="705"/>
      <c r="I10" s="705"/>
      <c r="J10" s="705"/>
      <c r="K10" s="705"/>
      <c r="L10" s="705"/>
      <c r="M10" s="705"/>
      <c r="N10" s="705"/>
      <c r="O10" s="705"/>
      <c r="P10" s="705"/>
      <c r="Q10" s="705"/>
      <c r="R10" s="705"/>
      <c r="S10" s="705"/>
      <c r="T10" s="705"/>
      <c r="U10" s="705"/>
      <c r="V10" s="705"/>
      <c r="W10" s="705"/>
      <c r="X10" s="705"/>
      <c r="Y10" s="58"/>
    </row>
    <row r="11" spans="1:27" ht="27" customHeight="1">
      <c r="A11" s="42"/>
      <c r="B11" s="77"/>
      <c r="C11" s="76"/>
      <c r="D11" s="59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  <c r="P11" s="705"/>
      <c r="Q11" s="705"/>
      <c r="R11" s="705"/>
      <c r="S11" s="705"/>
      <c r="T11" s="705"/>
      <c r="U11" s="705"/>
      <c r="V11" s="705"/>
      <c r="W11" s="705"/>
      <c r="X11" s="705"/>
      <c r="Y11" s="58"/>
    </row>
    <row r="12" spans="1:27" ht="12" customHeight="1">
      <c r="A12" s="42"/>
      <c r="B12" s="77"/>
      <c r="C12" s="76"/>
      <c r="D12" s="59"/>
      <c r="E12" s="705"/>
      <c r="F12" s="705"/>
      <c r="G12" s="705"/>
      <c r="H12" s="705"/>
      <c r="I12" s="705"/>
      <c r="J12" s="705"/>
      <c r="K12" s="705"/>
      <c r="L12" s="705"/>
      <c r="M12" s="705"/>
      <c r="N12" s="705"/>
      <c r="O12" s="705"/>
      <c r="P12" s="705"/>
      <c r="Q12" s="705"/>
      <c r="R12" s="705"/>
      <c r="S12" s="705"/>
      <c r="T12" s="705"/>
      <c r="U12" s="705"/>
      <c r="V12" s="705"/>
      <c r="W12" s="705"/>
      <c r="X12" s="705"/>
      <c r="Y12" s="58"/>
    </row>
    <row r="13" spans="1:27" ht="38.25" customHeight="1">
      <c r="A13" s="42"/>
      <c r="B13" s="77"/>
      <c r="C13" s="76"/>
      <c r="D13" s="59"/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2"/>
    </row>
    <row r="14" spans="1:27" ht="15" customHeight="1">
      <c r="A14" s="42"/>
      <c r="B14" s="77"/>
      <c r="C14" s="76"/>
      <c r="D14" s="59"/>
      <c r="E14" s="705"/>
      <c r="F14" s="705"/>
      <c r="G14" s="705"/>
      <c r="H14" s="705"/>
      <c r="I14" s="705"/>
      <c r="J14" s="705"/>
      <c r="K14" s="705"/>
      <c r="L14" s="705"/>
      <c r="M14" s="705"/>
      <c r="N14" s="705"/>
      <c r="O14" s="705"/>
      <c r="P14" s="705"/>
      <c r="Q14" s="705"/>
      <c r="R14" s="705"/>
      <c r="S14" s="705"/>
      <c r="T14" s="705"/>
      <c r="U14" s="705"/>
      <c r="V14" s="705"/>
      <c r="W14" s="705"/>
      <c r="X14" s="705"/>
      <c r="Y14" s="58"/>
    </row>
    <row r="15" spans="1:27" ht="13.8">
      <c r="A15" s="42"/>
      <c r="B15" s="77"/>
      <c r="C15" s="76"/>
      <c r="D15" s="59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05"/>
      <c r="Y15" s="58"/>
    </row>
    <row r="16" spans="1:27" ht="13.8">
      <c r="A16" s="42"/>
      <c r="B16" s="77"/>
      <c r="C16" s="76"/>
      <c r="D16" s="59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05"/>
      <c r="Y16" s="58"/>
    </row>
    <row r="17" spans="1:25" ht="15" customHeight="1">
      <c r="A17" s="42"/>
      <c r="B17" s="77"/>
      <c r="C17" s="76"/>
      <c r="D17" s="59"/>
      <c r="E17" s="705"/>
      <c r="F17" s="705"/>
      <c r="G17" s="705"/>
      <c r="H17" s="705"/>
      <c r="I17" s="705"/>
      <c r="J17" s="705"/>
      <c r="K17" s="705"/>
      <c r="L17" s="705"/>
      <c r="M17" s="705"/>
      <c r="N17" s="705"/>
      <c r="O17" s="705"/>
      <c r="P17" s="705"/>
      <c r="Q17" s="705"/>
      <c r="R17" s="705"/>
      <c r="S17" s="705"/>
      <c r="T17" s="705"/>
      <c r="U17" s="705"/>
      <c r="V17" s="705"/>
      <c r="W17" s="705"/>
      <c r="X17" s="705"/>
      <c r="Y17" s="58"/>
    </row>
    <row r="18" spans="1:25" ht="13.8">
      <c r="A18" s="42"/>
      <c r="B18" s="77"/>
      <c r="C18" s="76"/>
      <c r="D18" s="59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05"/>
      <c r="Y18" s="58"/>
    </row>
    <row r="19" spans="1:25" ht="59.25" customHeight="1">
      <c r="A19" s="42"/>
      <c r="B19" s="77"/>
      <c r="C19" s="76"/>
      <c r="D19" s="65"/>
      <c r="E19" s="705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R19" s="705"/>
      <c r="S19" s="705"/>
      <c r="T19" s="705"/>
      <c r="U19" s="705"/>
      <c r="V19" s="705"/>
      <c r="W19" s="705"/>
      <c r="X19" s="705"/>
      <c r="Y19" s="58"/>
    </row>
    <row r="20" spans="1:25" ht="13.8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10" t="s">
        <v>257</v>
      </c>
      <c r="G21" s="711"/>
      <c r="H21" s="711"/>
      <c r="I21" s="711"/>
      <c r="J21" s="711"/>
      <c r="K21" s="711"/>
      <c r="L21" s="711"/>
      <c r="M21" s="711"/>
      <c r="N21" s="59"/>
      <c r="O21" s="70" t="s">
        <v>240</v>
      </c>
      <c r="P21" s="712" t="s">
        <v>241</v>
      </c>
      <c r="Q21" s="713"/>
      <c r="R21" s="713"/>
      <c r="S21" s="713"/>
      <c r="T21" s="713"/>
      <c r="U21" s="713"/>
      <c r="V21" s="713"/>
      <c r="W21" s="713"/>
      <c r="X21" s="713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10" t="s">
        <v>243</v>
      </c>
      <c r="G22" s="711"/>
      <c r="H22" s="711"/>
      <c r="I22" s="711"/>
      <c r="J22" s="711"/>
      <c r="K22" s="711"/>
      <c r="L22" s="711"/>
      <c r="M22" s="711"/>
      <c r="N22" s="59"/>
      <c r="O22" s="73" t="s">
        <v>240</v>
      </c>
      <c r="P22" s="712" t="s">
        <v>673</v>
      </c>
      <c r="Q22" s="713"/>
      <c r="R22" s="713"/>
      <c r="S22" s="713"/>
      <c r="T22" s="713"/>
      <c r="U22" s="713"/>
      <c r="V22" s="713"/>
      <c r="W22" s="713"/>
      <c r="X22" s="713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06"/>
      <c r="Q23" s="706"/>
      <c r="R23" s="706"/>
      <c r="S23" s="706"/>
      <c r="T23" s="706"/>
      <c r="U23" s="706"/>
      <c r="V23" s="706"/>
      <c r="W23" s="706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3.8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3.8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3.8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3.8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3.8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3.8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09" t="s">
        <v>442</v>
      </c>
      <c r="F35" s="709"/>
      <c r="G35" s="709"/>
      <c r="H35" s="709"/>
      <c r="I35" s="709"/>
      <c r="J35" s="709"/>
      <c r="K35" s="709"/>
      <c r="L35" s="709"/>
      <c r="M35" s="709"/>
      <c r="N35" s="709"/>
      <c r="O35" s="709"/>
      <c r="P35" s="709"/>
      <c r="Q35" s="709"/>
      <c r="R35" s="709"/>
      <c r="S35" s="709"/>
      <c r="T35" s="709"/>
      <c r="U35" s="709"/>
      <c r="V35" s="709"/>
      <c r="W35" s="709"/>
      <c r="X35" s="709"/>
      <c r="Y35" s="58"/>
    </row>
    <row r="36" spans="1:25" ht="38.25" hidden="1" customHeight="1">
      <c r="A36" s="42"/>
      <c r="B36" s="77"/>
      <c r="C36" s="76"/>
      <c r="D36" s="60"/>
      <c r="E36" s="709"/>
      <c r="F36" s="709"/>
      <c r="G36" s="709"/>
      <c r="H36" s="709"/>
      <c r="I36" s="709"/>
      <c r="J36" s="709"/>
      <c r="K36" s="709"/>
      <c r="L36" s="709"/>
      <c r="M36" s="709"/>
      <c r="N36" s="709"/>
      <c r="O36" s="709"/>
      <c r="P36" s="709"/>
      <c r="Q36" s="709"/>
      <c r="R36" s="709"/>
      <c r="S36" s="709"/>
      <c r="T36" s="709"/>
      <c r="U36" s="709"/>
      <c r="V36" s="709"/>
      <c r="W36" s="709"/>
      <c r="X36" s="709"/>
      <c r="Y36" s="58"/>
    </row>
    <row r="37" spans="1:25" ht="9.75" hidden="1" customHeight="1">
      <c r="A37" s="42"/>
      <c r="B37" s="77"/>
      <c r="C37" s="76"/>
      <c r="D37" s="60"/>
      <c r="E37" s="709"/>
      <c r="F37" s="709"/>
      <c r="G37" s="709"/>
      <c r="H37" s="709"/>
      <c r="I37" s="709"/>
      <c r="J37" s="709"/>
      <c r="K37" s="709"/>
      <c r="L37" s="709"/>
      <c r="M37" s="709"/>
      <c r="N37" s="709"/>
      <c r="O37" s="709"/>
      <c r="P37" s="709"/>
      <c r="Q37" s="709"/>
      <c r="R37" s="709"/>
      <c r="S37" s="709"/>
      <c r="T37" s="709"/>
      <c r="U37" s="709"/>
      <c r="V37" s="709"/>
      <c r="W37" s="709"/>
      <c r="X37" s="709"/>
      <c r="Y37" s="58"/>
    </row>
    <row r="38" spans="1:25" ht="51" hidden="1" customHeight="1">
      <c r="A38" s="42"/>
      <c r="B38" s="77"/>
      <c r="C38" s="76"/>
      <c r="D38" s="60"/>
      <c r="E38" s="709"/>
      <c r="F38" s="709"/>
      <c r="G38" s="709"/>
      <c r="H38" s="709"/>
      <c r="I38" s="709"/>
      <c r="J38" s="709"/>
      <c r="K38" s="709"/>
      <c r="L38" s="709"/>
      <c r="M38" s="709"/>
      <c r="N38" s="709"/>
      <c r="O38" s="709"/>
      <c r="P38" s="709"/>
      <c r="Q38" s="709"/>
      <c r="R38" s="709"/>
      <c r="S38" s="709"/>
      <c r="T38" s="709"/>
      <c r="U38" s="709"/>
      <c r="V38" s="709"/>
      <c r="W38" s="709"/>
      <c r="X38" s="709"/>
      <c r="Y38" s="58"/>
    </row>
    <row r="39" spans="1:25" ht="15" hidden="1" customHeight="1">
      <c r="A39" s="42"/>
      <c r="B39" s="77"/>
      <c r="C39" s="76"/>
      <c r="D39" s="60"/>
      <c r="E39" s="709"/>
      <c r="F39" s="709"/>
      <c r="G39" s="709"/>
      <c r="H39" s="709"/>
      <c r="I39" s="709"/>
      <c r="J39" s="709"/>
      <c r="K39" s="709"/>
      <c r="L39" s="709"/>
      <c r="M39" s="709"/>
      <c r="N39" s="709"/>
      <c r="O39" s="709"/>
      <c r="P39" s="709"/>
      <c r="Q39" s="709"/>
      <c r="R39" s="709"/>
      <c r="S39" s="709"/>
      <c r="T39" s="709"/>
      <c r="U39" s="709"/>
      <c r="V39" s="709"/>
      <c r="W39" s="709"/>
      <c r="X39" s="709"/>
      <c r="Y39" s="58"/>
    </row>
    <row r="40" spans="1:25" ht="12" hidden="1" customHeight="1">
      <c r="A40" s="42"/>
      <c r="B40" s="77"/>
      <c r="C40" s="76"/>
      <c r="D40" s="60"/>
      <c r="E40" s="695"/>
      <c r="F40" s="696"/>
      <c r="G40" s="696"/>
      <c r="H40" s="696"/>
      <c r="I40" s="696"/>
      <c r="J40" s="696"/>
      <c r="K40" s="696"/>
      <c r="L40" s="696"/>
      <c r="M40" s="696"/>
      <c r="N40" s="696"/>
      <c r="O40" s="696"/>
      <c r="P40" s="696"/>
      <c r="Q40" s="696"/>
      <c r="R40" s="696"/>
      <c r="S40" s="696"/>
      <c r="T40" s="696"/>
      <c r="U40" s="696"/>
      <c r="V40" s="696"/>
      <c r="W40" s="696"/>
      <c r="X40" s="696"/>
      <c r="Y40" s="58"/>
    </row>
    <row r="41" spans="1:25" ht="38.25" hidden="1" customHeight="1">
      <c r="A41" s="42"/>
      <c r="B41" s="77"/>
      <c r="C41" s="76"/>
      <c r="D41" s="60"/>
      <c r="E41" s="709"/>
      <c r="F41" s="709"/>
      <c r="G41" s="709"/>
      <c r="H41" s="709"/>
      <c r="I41" s="709"/>
      <c r="J41" s="709"/>
      <c r="K41" s="709"/>
      <c r="L41" s="709"/>
      <c r="M41" s="709"/>
      <c r="N41" s="709"/>
      <c r="O41" s="709"/>
      <c r="P41" s="709"/>
      <c r="Q41" s="709"/>
      <c r="R41" s="709"/>
      <c r="S41" s="709"/>
      <c r="T41" s="709"/>
      <c r="U41" s="709"/>
      <c r="V41" s="709"/>
      <c r="W41" s="709"/>
      <c r="X41" s="709"/>
      <c r="Y41" s="58"/>
    </row>
    <row r="42" spans="1:25" ht="13.8" hidden="1">
      <c r="A42" s="42"/>
      <c r="B42" s="77"/>
      <c r="C42" s="76"/>
      <c r="D42" s="60"/>
      <c r="E42" s="709"/>
      <c r="F42" s="709"/>
      <c r="G42" s="709"/>
      <c r="H42" s="709"/>
      <c r="I42" s="709"/>
      <c r="J42" s="709"/>
      <c r="K42" s="709"/>
      <c r="L42" s="709"/>
      <c r="M42" s="709"/>
      <c r="N42" s="709"/>
      <c r="O42" s="709"/>
      <c r="P42" s="709"/>
      <c r="Q42" s="709"/>
      <c r="R42" s="709"/>
      <c r="S42" s="709"/>
      <c r="T42" s="709"/>
      <c r="U42" s="709"/>
      <c r="V42" s="709"/>
      <c r="W42" s="709"/>
      <c r="X42" s="709"/>
      <c r="Y42" s="58"/>
    </row>
    <row r="43" spans="1:25" ht="13.8" hidden="1">
      <c r="A43" s="42"/>
      <c r="B43" s="77"/>
      <c r="C43" s="76"/>
      <c r="D43" s="60"/>
      <c r="E43" s="709"/>
      <c r="F43" s="709"/>
      <c r="G43" s="709"/>
      <c r="H43" s="709"/>
      <c r="I43" s="709"/>
      <c r="J43" s="709"/>
      <c r="K43" s="709"/>
      <c r="L43" s="709"/>
      <c r="M43" s="709"/>
      <c r="N43" s="709"/>
      <c r="O43" s="709"/>
      <c r="P43" s="709"/>
      <c r="Q43" s="709"/>
      <c r="R43" s="709"/>
      <c r="S43" s="709"/>
      <c r="T43" s="709"/>
      <c r="U43" s="709"/>
      <c r="V43" s="709"/>
      <c r="W43" s="709"/>
      <c r="X43" s="709"/>
      <c r="Y43" s="58"/>
    </row>
    <row r="44" spans="1:25" ht="33.75" hidden="1" customHeight="1">
      <c r="A44" s="42"/>
      <c r="B44" s="77"/>
      <c r="C44" s="76"/>
      <c r="D44" s="65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09"/>
      <c r="S44" s="709"/>
      <c r="T44" s="709"/>
      <c r="U44" s="709"/>
      <c r="V44" s="709"/>
      <c r="W44" s="709"/>
      <c r="X44" s="709"/>
      <c r="Y44" s="58"/>
    </row>
    <row r="45" spans="1:25" ht="13.8" hidden="1">
      <c r="A45" s="42"/>
      <c r="B45" s="77"/>
      <c r="C45" s="76"/>
      <c r="D45" s="65"/>
      <c r="E45" s="709"/>
      <c r="F45" s="709"/>
      <c r="G45" s="709"/>
      <c r="H45" s="709"/>
      <c r="I45" s="709"/>
      <c r="J45" s="709"/>
      <c r="K45" s="709"/>
      <c r="L45" s="709"/>
      <c r="M45" s="709"/>
      <c r="N45" s="709"/>
      <c r="O45" s="709"/>
      <c r="P45" s="709"/>
      <c r="Q45" s="709"/>
      <c r="R45" s="709"/>
      <c r="S45" s="709"/>
      <c r="T45" s="709"/>
      <c r="U45" s="709"/>
      <c r="V45" s="709"/>
      <c r="W45" s="709"/>
      <c r="X45" s="709"/>
      <c r="Y45" s="58"/>
    </row>
    <row r="46" spans="1:25" ht="24" hidden="1" customHeight="1">
      <c r="A46" s="42"/>
      <c r="B46" s="77"/>
      <c r="C46" s="76"/>
      <c r="D46" s="60"/>
      <c r="E46" s="697" t="s">
        <v>239</v>
      </c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58"/>
    </row>
    <row r="47" spans="1:25" ht="37.5" hidden="1" customHeight="1">
      <c r="A47" s="42"/>
      <c r="B47" s="77"/>
      <c r="C47" s="76"/>
      <c r="D47" s="60"/>
      <c r="E47" s="697"/>
      <c r="F47" s="697"/>
      <c r="G47" s="697"/>
      <c r="H47" s="697"/>
      <c r="I47" s="697"/>
      <c r="J47" s="697"/>
      <c r="K47" s="697"/>
      <c r="L47" s="697"/>
      <c r="M47" s="697"/>
      <c r="N47" s="697"/>
      <c r="O47" s="697"/>
      <c r="P47" s="697"/>
      <c r="Q47" s="697"/>
      <c r="R47" s="697"/>
      <c r="S47" s="697"/>
      <c r="T47" s="697"/>
      <c r="U47" s="697"/>
      <c r="V47" s="697"/>
      <c r="W47" s="697"/>
      <c r="X47" s="697"/>
      <c r="Y47" s="58"/>
    </row>
    <row r="48" spans="1:25" ht="24" hidden="1" customHeight="1">
      <c r="A48" s="42"/>
      <c r="B48" s="77"/>
      <c r="C48" s="76"/>
      <c r="D48" s="60"/>
      <c r="E48" s="697"/>
      <c r="F48" s="697"/>
      <c r="G48" s="697"/>
      <c r="H48" s="697"/>
      <c r="I48" s="697"/>
      <c r="J48" s="697"/>
      <c r="K48" s="697"/>
      <c r="L48" s="697"/>
      <c r="M48" s="697"/>
      <c r="N48" s="697"/>
      <c r="O48" s="697"/>
      <c r="P48" s="697"/>
      <c r="Q48" s="697"/>
      <c r="R48" s="697"/>
      <c r="S48" s="697"/>
      <c r="T48" s="697"/>
      <c r="U48" s="697"/>
      <c r="V48" s="697"/>
      <c r="W48" s="697"/>
      <c r="X48" s="697"/>
      <c r="Y48" s="58"/>
    </row>
    <row r="49" spans="1:25" ht="51" hidden="1" customHeight="1">
      <c r="A49" s="42"/>
      <c r="B49" s="77"/>
      <c r="C49" s="76"/>
      <c r="D49" s="60"/>
      <c r="E49" s="697"/>
      <c r="F49" s="697"/>
      <c r="G49" s="697"/>
      <c r="H49" s="697"/>
      <c r="I49" s="697"/>
      <c r="J49" s="697"/>
      <c r="K49" s="697"/>
      <c r="L49" s="697"/>
      <c r="M49" s="697"/>
      <c r="N49" s="697"/>
      <c r="O49" s="697"/>
      <c r="P49" s="697"/>
      <c r="Q49" s="697"/>
      <c r="R49" s="697"/>
      <c r="S49" s="697"/>
      <c r="T49" s="697"/>
      <c r="U49" s="697"/>
      <c r="V49" s="697"/>
      <c r="W49" s="697"/>
      <c r="X49" s="697"/>
      <c r="Y49" s="58"/>
    </row>
    <row r="50" spans="1:25" ht="13.8" hidden="1">
      <c r="A50" s="42"/>
      <c r="B50" s="77"/>
      <c r="C50" s="76"/>
      <c r="D50" s="60"/>
      <c r="E50" s="697"/>
      <c r="F50" s="697"/>
      <c r="G50" s="697"/>
      <c r="H50" s="697"/>
      <c r="I50" s="697"/>
      <c r="J50" s="697"/>
      <c r="K50" s="697"/>
      <c r="L50" s="697"/>
      <c r="M50" s="697"/>
      <c r="N50" s="697"/>
      <c r="O50" s="697"/>
      <c r="P50" s="697"/>
      <c r="Q50" s="697"/>
      <c r="R50" s="697"/>
      <c r="S50" s="697"/>
      <c r="T50" s="697"/>
      <c r="U50" s="697"/>
      <c r="V50" s="697"/>
      <c r="W50" s="697"/>
      <c r="X50" s="697"/>
      <c r="Y50" s="58"/>
    </row>
    <row r="51" spans="1:25" ht="13.8" hidden="1">
      <c r="A51" s="42"/>
      <c r="B51" s="77"/>
      <c r="C51" s="76"/>
      <c r="D51" s="60"/>
      <c r="E51" s="697"/>
      <c r="F51" s="697"/>
      <c r="G51" s="697"/>
      <c r="H51" s="697"/>
      <c r="I51" s="697"/>
      <c r="J51" s="697"/>
      <c r="K51" s="697"/>
      <c r="L51" s="697"/>
      <c r="M51" s="697"/>
      <c r="N51" s="697"/>
      <c r="O51" s="697"/>
      <c r="P51" s="697"/>
      <c r="Q51" s="697"/>
      <c r="R51" s="697"/>
      <c r="S51" s="697"/>
      <c r="T51" s="697"/>
      <c r="U51" s="697"/>
      <c r="V51" s="697"/>
      <c r="W51" s="697"/>
      <c r="X51" s="697"/>
      <c r="Y51" s="58"/>
    </row>
    <row r="52" spans="1:25" ht="13.8" hidden="1">
      <c r="A52" s="42"/>
      <c r="B52" s="77"/>
      <c r="C52" s="76"/>
      <c r="D52" s="60"/>
      <c r="E52" s="697"/>
      <c r="F52" s="697"/>
      <c r="G52" s="697"/>
      <c r="H52" s="697"/>
      <c r="I52" s="697"/>
      <c r="J52" s="697"/>
      <c r="K52" s="697"/>
      <c r="L52" s="697"/>
      <c r="M52" s="697"/>
      <c r="N52" s="697"/>
      <c r="O52" s="697"/>
      <c r="P52" s="697"/>
      <c r="Q52" s="697"/>
      <c r="R52" s="697"/>
      <c r="S52" s="697"/>
      <c r="T52" s="697"/>
      <c r="U52" s="697"/>
      <c r="V52" s="697"/>
      <c r="W52" s="697"/>
      <c r="X52" s="697"/>
      <c r="Y52" s="58"/>
    </row>
    <row r="53" spans="1:25" ht="13.8" hidden="1">
      <c r="A53" s="42"/>
      <c r="B53" s="77"/>
      <c r="C53" s="76"/>
      <c r="D53" s="60"/>
      <c r="E53" s="697"/>
      <c r="F53" s="697"/>
      <c r="G53" s="697"/>
      <c r="H53" s="697"/>
      <c r="I53" s="697"/>
      <c r="J53" s="697"/>
      <c r="K53" s="697"/>
      <c r="L53" s="697"/>
      <c r="M53" s="697"/>
      <c r="N53" s="697"/>
      <c r="O53" s="697"/>
      <c r="P53" s="697"/>
      <c r="Q53" s="697"/>
      <c r="R53" s="697"/>
      <c r="S53" s="697"/>
      <c r="T53" s="697"/>
      <c r="U53" s="697"/>
      <c r="V53" s="697"/>
      <c r="W53" s="697"/>
      <c r="X53" s="697"/>
      <c r="Y53" s="58"/>
    </row>
    <row r="54" spans="1:25" ht="13.8" hidden="1">
      <c r="A54" s="42"/>
      <c r="B54" s="77"/>
      <c r="C54" s="76"/>
      <c r="D54" s="60"/>
      <c r="E54" s="697"/>
      <c r="F54" s="697"/>
      <c r="G54" s="697"/>
      <c r="H54" s="697"/>
      <c r="I54" s="697"/>
      <c r="J54" s="697"/>
      <c r="K54" s="697"/>
      <c r="L54" s="697"/>
      <c r="M54" s="697"/>
      <c r="N54" s="697"/>
      <c r="O54" s="697"/>
      <c r="P54" s="697"/>
      <c r="Q54" s="697"/>
      <c r="R54" s="697"/>
      <c r="S54" s="697"/>
      <c r="T54" s="697"/>
      <c r="U54" s="697"/>
      <c r="V54" s="697"/>
      <c r="W54" s="697"/>
      <c r="X54" s="697"/>
      <c r="Y54" s="58"/>
    </row>
    <row r="55" spans="1:25" ht="13.8" hidden="1">
      <c r="A55" s="42"/>
      <c r="B55" s="77"/>
      <c r="C55" s="76"/>
      <c r="D55" s="60"/>
      <c r="E55" s="697"/>
      <c r="F55" s="697"/>
      <c r="G55" s="697"/>
      <c r="H55" s="697"/>
      <c r="I55" s="697"/>
      <c r="J55" s="697"/>
      <c r="K55" s="697"/>
      <c r="L55" s="697"/>
      <c r="M55" s="697"/>
      <c r="N55" s="697"/>
      <c r="O55" s="697"/>
      <c r="P55" s="697"/>
      <c r="Q55" s="697"/>
      <c r="R55" s="697"/>
      <c r="S55" s="697"/>
      <c r="T55" s="697"/>
      <c r="U55" s="697"/>
      <c r="V55" s="697"/>
      <c r="W55" s="697"/>
      <c r="X55" s="697"/>
      <c r="Y55" s="58"/>
    </row>
    <row r="56" spans="1:25" ht="25.5" hidden="1" customHeight="1">
      <c r="A56" s="42"/>
      <c r="B56" s="77"/>
      <c r="C56" s="76"/>
      <c r="D56" s="65"/>
      <c r="E56" s="697"/>
      <c r="F56" s="697"/>
      <c r="G56" s="697"/>
      <c r="H56" s="697"/>
      <c r="I56" s="697"/>
      <c r="J56" s="697"/>
      <c r="K56" s="697"/>
      <c r="L56" s="697"/>
      <c r="M56" s="697"/>
      <c r="N56" s="697"/>
      <c r="O56" s="697"/>
      <c r="P56" s="697"/>
      <c r="Q56" s="697"/>
      <c r="R56" s="697"/>
      <c r="S56" s="697"/>
      <c r="T56" s="697"/>
      <c r="U56" s="697"/>
      <c r="V56" s="697"/>
      <c r="W56" s="697"/>
      <c r="X56" s="697"/>
      <c r="Y56" s="58"/>
    </row>
    <row r="57" spans="1:25" ht="13.8" hidden="1">
      <c r="A57" s="42"/>
      <c r="B57" s="77"/>
      <c r="C57" s="76"/>
      <c r="D57" s="65"/>
      <c r="E57" s="697"/>
      <c r="F57" s="697"/>
      <c r="G57" s="697"/>
      <c r="H57" s="697"/>
      <c r="I57" s="697"/>
      <c r="J57" s="697"/>
      <c r="K57" s="697"/>
      <c r="L57" s="697"/>
      <c r="M57" s="697"/>
      <c r="N57" s="697"/>
      <c r="O57" s="697"/>
      <c r="P57" s="697"/>
      <c r="Q57" s="697"/>
      <c r="R57" s="697"/>
      <c r="S57" s="697"/>
      <c r="T57" s="697"/>
      <c r="U57" s="697"/>
      <c r="V57" s="697"/>
      <c r="W57" s="697"/>
      <c r="X57" s="697"/>
      <c r="Y57" s="58"/>
    </row>
    <row r="58" spans="1:25" ht="15" hidden="1" customHeight="1">
      <c r="A58" s="42"/>
      <c r="B58" s="77"/>
      <c r="C58" s="76"/>
      <c r="D58" s="60"/>
      <c r="E58" s="698" t="s">
        <v>443</v>
      </c>
      <c r="F58" s="698"/>
      <c r="G58" s="698"/>
      <c r="H58" s="698"/>
      <c r="I58" s="698"/>
      <c r="J58" s="698"/>
      <c r="K58" s="698"/>
      <c r="L58" s="698"/>
      <c r="M58" s="698"/>
      <c r="N58" s="698"/>
      <c r="O58" s="698"/>
      <c r="P58" s="698"/>
      <c r="Q58" s="698"/>
      <c r="R58" s="698"/>
      <c r="S58" s="698"/>
      <c r="T58" s="698"/>
      <c r="U58" s="698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700"/>
      <c r="F59" s="700"/>
      <c r="G59" s="700"/>
      <c r="H59" s="695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6"/>
      <c r="X59" s="696"/>
      <c r="Y59" s="58"/>
    </row>
    <row r="60" spans="1:25" ht="15" hidden="1" customHeight="1">
      <c r="A60" s="42"/>
      <c r="B60" s="77"/>
      <c r="C60" s="76"/>
      <c r="D60" s="60"/>
      <c r="E60" s="699"/>
      <c r="F60" s="699"/>
      <c r="G60" s="699"/>
      <c r="H60" s="694"/>
      <c r="I60" s="694"/>
      <c r="J60" s="694"/>
      <c r="K60" s="694"/>
      <c r="L60" s="694"/>
      <c r="M60" s="694"/>
      <c r="N60" s="694"/>
      <c r="O60" s="694"/>
      <c r="P60" s="694"/>
      <c r="Q60" s="694"/>
      <c r="R60" s="694"/>
      <c r="S60" s="694"/>
      <c r="T60" s="694"/>
      <c r="U60" s="694"/>
      <c r="V60" s="694"/>
      <c r="W60" s="694"/>
      <c r="X60" s="694"/>
      <c r="Y60" s="58"/>
    </row>
    <row r="61" spans="1:25" ht="13.8" hidden="1">
      <c r="A61" s="42"/>
      <c r="B61" s="77"/>
      <c r="C61" s="76"/>
      <c r="D61" s="60"/>
      <c r="E61" s="69"/>
      <c r="F61" s="67"/>
      <c r="G61" s="68"/>
      <c r="H61" s="694"/>
      <c r="I61" s="694"/>
      <c r="J61" s="694"/>
      <c r="K61" s="694"/>
      <c r="L61" s="694"/>
      <c r="M61" s="694"/>
      <c r="N61" s="694"/>
      <c r="O61" s="694"/>
      <c r="P61" s="694"/>
      <c r="Q61" s="694"/>
      <c r="R61" s="694"/>
      <c r="S61" s="694"/>
      <c r="T61" s="694"/>
      <c r="U61" s="694"/>
      <c r="V61" s="694"/>
      <c r="W61" s="694"/>
      <c r="X61" s="694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3.8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3.8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3.8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3.8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3.8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3.8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3.8" hidden="1">
      <c r="A70" s="42"/>
      <c r="B70" s="77"/>
      <c r="C70" s="76"/>
      <c r="D70" s="60"/>
      <c r="E70" s="698" t="s">
        <v>444</v>
      </c>
      <c r="F70" s="698"/>
      <c r="G70" s="698"/>
      <c r="H70" s="698"/>
      <c r="I70" s="698"/>
      <c r="J70" s="698"/>
      <c r="K70" s="698"/>
      <c r="L70" s="698"/>
      <c r="M70" s="698"/>
      <c r="N70" s="698"/>
      <c r="O70" s="698"/>
      <c r="P70" s="698"/>
      <c r="Q70" s="698"/>
      <c r="R70" s="698"/>
      <c r="S70" s="698"/>
      <c r="T70" s="698"/>
      <c r="U70" s="609"/>
      <c r="V70" s="609"/>
      <c r="W70" s="609"/>
      <c r="X70" s="609"/>
      <c r="Y70" s="58"/>
    </row>
    <row r="71" spans="1:25" ht="13.8" hidden="1">
      <c r="A71" s="42"/>
      <c r="B71" s="77"/>
      <c r="C71" s="76"/>
      <c r="D71" s="60"/>
      <c r="E71" s="698" t="s">
        <v>672</v>
      </c>
      <c r="F71" s="698"/>
      <c r="G71" s="698"/>
      <c r="H71" s="698"/>
      <c r="I71" s="698"/>
      <c r="J71" s="698"/>
      <c r="K71" s="698"/>
      <c r="L71" s="698"/>
      <c r="M71" s="698"/>
      <c r="N71" s="698"/>
      <c r="O71" s="698"/>
      <c r="P71" s="698"/>
      <c r="Q71" s="698"/>
      <c r="R71" s="698"/>
      <c r="S71" s="698"/>
      <c r="T71" s="698"/>
      <c r="U71" s="610"/>
      <c r="V71" s="610"/>
      <c r="W71" s="610"/>
      <c r="X71" s="610"/>
      <c r="Y71" s="58"/>
    </row>
    <row r="72" spans="1:25" ht="40.5" hidden="1" customHeight="1">
      <c r="A72" s="42"/>
      <c r="B72" s="77"/>
      <c r="C72" s="76"/>
      <c r="D72" s="6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58"/>
    </row>
    <row r="73" spans="1:25" ht="63" hidden="1" customHeight="1">
      <c r="A73" s="42"/>
      <c r="B73" s="77"/>
      <c r="C73" s="76"/>
      <c r="D73" s="60"/>
      <c r="E73" s="610"/>
      <c r="F73" s="610"/>
      <c r="G73" s="610"/>
      <c r="H73" s="610"/>
      <c r="I73" s="610"/>
      <c r="J73" s="610"/>
      <c r="K73" s="610"/>
      <c r="L73" s="610"/>
      <c r="M73" s="610"/>
      <c r="N73" s="610"/>
      <c r="O73" s="610"/>
      <c r="P73" s="610"/>
      <c r="Q73" s="610"/>
      <c r="R73" s="610"/>
      <c r="S73" s="610"/>
      <c r="T73" s="610"/>
      <c r="U73" s="610"/>
      <c r="V73" s="610"/>
      <c r="W73" s="610"/>
      <c r="X73" s="610"/>
      <c r="Y73" s="58"/>
    </row>
    <row r="74" spans="1:25" ht="30" hidden="1" customHeight="1">
      <c r="A74" s="42"/>
      <c r="B74" s="77"/>
      <c r="C74" s="76"/>
      <c r="D74" s="60"/>
      <c r="E74" s="610"/>
      <c r="F74" s="610"/>
      <c r="G74" s="610"/>
      <c r="H74" s="610"/>
      <c r="I74" s="610"/>
      <c r="J74" s="610"/>
      <c r="K74" s="610"/>
      <c r="L74" s="610"/>
      <c r="M74" s="610"/>
      <c r="N74" s="610"/>
      <c r="O74" s="610"/>
      <c r="P74" s="610"/>
      <c r="Q74" s="610"/>
      <c r="R74" s="610"/>
      <c r="S74" s="610"/>
      <c r="T74" s="610"/>
      <c r="U74" s="610"/>
      <c r="V74" s="610"/>
      <c r="W74" s="610"/>
      <c r="X74" s="610"/>
      <c r="Y74" s="58"/>
    </row>
    <row r="75" spans="1:25" ht="30" hidden="1" customHeight="1">
      <c r="A75" s="42"/>
      <c r="B75" s="77"/>
      <c r="C75" s="76"/>
      <c r="D75" s="6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58"/>
    </row>
    <row r="76" spans="1:25" ht="13.8" hidden="1">
      <c r="A76" s="42"/>
      <c r="B76" s="77"/>
      <c r="C76" s="76"/>
      <c r="D76" s="60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610"/>
      <c r="P76" s="610"/>
      <c r="Q76" s="610"/>
      <c r="R76" s="610"/>
      <c r="S76" s="610"/>
      <c r="T76" s="610"/>
      <c r="U76" s="610"/>
      <c r="V76" s="610"/>
      <c r="W76" s="610"/>
      <c r="X76" s="610"/>
      <c r="Y76" s="58"/>
    </row>
    <row r="77" spans="1:25" ht="13.8" hidden="1">
      <c r="A77" s="42"/>
      <c r="B77" s="77"/>
      <c r="C77" s="76"/>
      <c r="D77" s="60"/>
      <c r="E77" s="610"/>
      <c r="F77" s="610"/>
      <c r="G77" s="610"/>
      <c r="H77" s="610"/>
      <c r="I77" s="610"/>
      <c r="J77" s="610"/>
      <c r="K77" s="610"/>
      <c r="L77" s="610"/>
      <c r="M77" s="610"/>
      <c r="N77" s="610"/>
      <c r="O77" s="610"/>
      <c r="P77" s="610"/>
      <c r="Q77" s="610"/>
      <c r="R77" s="610"/>
      <c r="S77" s="610"/>
      <c r="T77" s="610"/>
      <c r="U77" s="610"/>
      <c r="V77" s="610"/>
      <c r="W77" s="610"/>
      <c r="X77" s="610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1"/>
      <c r="F79" s="611"/>
      <c r="G79" s="611"/>
      <c r="H79" s="611"/>
      <c r="I79" s="611"/>
      <c r="J79" s="611"/>
      <c r="K79" s="611"/>
      <c r="L79" s="611"/>
      <c r="M79" s="611"/>
      <c r="N79" s="611"/>
      <c r="O79" s="611"/>
      <c r="P79" s="611"/>
      <c r="Q79" s="611"/>
      <c r="R79" s="611"/>
      <c r="S79" s="611"/>
      <c r="T79" s="611"/>
      <c r="U79" s="611"/>
      <c r="V79" s="611"/>
      <c r="W79" s="611"/>
      <c r="X79" s="611"/>
      <c r="Y79" s="58"/>
    </row>
    <row r="80" spans="1:25" ht="14.25" hidden="1" customHeight="1">
      <c r="A80" s="42"/>
      <c r="B80" s="77"/>
      <c r="C80" s="76"/>
      <c r="D80" s="60"/>
      <c r="E80" s="612"/>
      <c r="F80" s="612"/>
      <c r="G80" s="612"/>
      <c r="H80" s="612"/>
      <c r="Y80" s="58"/>
    </row>
    <row r="81" spans="1:25" ht="13.8" hidden="1">
      <c r="A81" s="42"/>
      <c r="B81" s="77"/>
      <c r="C81" s="76"/>
      <c r="D81" s="60"/>
      <c r="E81" s="698" t="s">
        <v>443</v>
      </c>
      <c r="F81" s="698"/>
      <c r="G81" s="698"/>
      <c r="H81" s="698"/>
      <c r="I81" s="698"/>
      <c r="J81" s="698"/>
      <c r="K81" s="698"/>
      <c r="L81" s="698"/>
      <c r="M81" s="698"/>
      <c r="N81" s="698"/>
      <c r="O81" s="698"/>
      <c r="P81" s="698"/>
      <c r="Q81" s="698"/>
      <c r="R81" s="698"/>
      <c r="S81" s="698"/>
      <c r="T81" s="698"/>
      <c r="U81" s="698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699"/>
      <c r="F82" s="699"/>
      <c r="G82" s="699"/>
      <c r="H82" s="695"/>
      <c r="I82" s="696"/>
      <c r="J82" s="696"/>
      <c r="K82" s="696"/>
      <c r="L82" s="696"/>
      <c r="M82" s="696"/>
      <c r="N82" s="696"/>
      <c r="O82" s="696"/>
      <c r="P82" s="696"/>
      <c r="Q82" s="696"/>
      <c r="R82" s="696"/>
      <c r="S82" s="696"/>
      <c r="T82" s="696"/>
      <c r="U82" s="696"/>
      <c r="V82" s="696"/>
      <c r="W82" s="696"/>
      <c r="X82" s="696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94"/>
      <c r="I84" s="694"/>
      <c r="J84" s="694"/>
      <c r="K84" s="694"/>
      <c r="L84" s="694"/>
      <c r="M84" s="694"/>
      <c r="N84" s="694"/>
      <c r="O84" s="694"/>
      <c r="P84" s="694"/>
      <c r="Q84" s="694"/>
      <c r="R84" s="694"/>
      <c r="S84" s="694"/>
      <c r="T84" s="694"/>
      <c r="U84" s="694"/>
      <c r="V84" s="694"/>
      <c r="W84" s="694"/>
      <c r="X84" s="694"/>
      <c r="Y84" s="58"/>
    </row>
    <row r="85" spans="1:25" ht="13.8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3.8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3.8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3.8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3.8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3.8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3.8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3.8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3.8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3.8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3.8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3.8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02" t="s">
        <v>238</v>
      </c>
      <c r="F98" s="702"/>
      <c r="G98" s="702"/>
      <c r="H98" s="702"/>
      <c r="I98" s="702"/>
      <c r="J98" s="702"/>
      <c r="K98" s="702"/>
      <c r="L98" s="702"/>
      <c r="M98" s="702"/>
      <c r="N98" s="702"/>
      <c r="O98" s="702"/>
      <c r="P98" s="702"/>
      <c r="Q98" s="702"/>
      <c r="R98" s="702"/>
      <c r="S98" s="702"/>
      <c r="T98" s="702"/>
      <c r="U98" s="702"/>
      <c r="V98" s="702"/>
      <c r="W98" s="702"/>
      <c r="X98" s="702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01" t="s">
        <v>237</v>
      </c>
      <c r="G100" s="701"/>
      <c r="H100" s="701"/>
      <c r="I100" s="701"/>
      <c r="J100" s="701"/>
      <c r="K100" s="701"/>
      <c r="L100" s="701"/>
      <c r="M100" s="701"/>
      <c r="N100" s="701"/>
      <c r="O100" s="701"/>
      <c r="P100" s="701"/>
      <c r="Q100" s="701"/>
      <c r="R100" s="701"/>
      <c r="S100" s="701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3.8" hidden="1">
      <c r="A102" s="42"/>
      <c r="B102" s="77"/>
      <c r="C102" s="76"/>
      <c r="D102" s="60"/>
      <c r="E102" s="59"/>
      <c r="F102" s="701" t="s">
        <v>236</v>
      </c>
      <c r="G102" s="701"/>
      <c r="H102" s="701"/>
      <c r="I102" s="701"/>
      <c r="J102" s="701"/>
      <c r="K102" s="701"/>
      <c r="L102" s="701"/>
      <c r="M102" s="701"/>
      <c r="N102" s="701"/>
      <c r="O102" s="701"/>
      <c r="P102" s="701"/>
      <c r="Q102" s="701"/>
      <c r="R102" s="701"/>
      <c r="S102" s="701"/>
      <c r="T102" s="701"/>
      <c r="U102" s="701"/>
      <c r="V102" s="701"/>
      <c r="W102" s="701"/>
      <c r="X102" s="701"/>
      <c r="Y102" s="58"/>
    </row>
    <row r="103" spans="1:27" ht="13.8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3.8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3.8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3.8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3.8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3.8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3.8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3.8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ylO4ot/PcRUfciOGsk405pUbIDo8lCXqn/h+JNrcFetjbQg7cRjCfEVAyi36xEMLwDDQ0+kQ2dKirJ2Bs5VUmA==" saltValue="eAsyATUaW2ap5w3v4RUlYQ==" spinCount="100000" sheet="1" objects="1" scenarios="1" formatColumns="0" formatRows="0"/>
  <dataConsolidate leftLabels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100-000000000000}"/>
    <hyperlink ref="E58:U58" location="Инструкция!A1" tooltip="http://sp.eias.ru/index.php?a=add&amp;catid=76" display="Обратиться за помощью в службу технической поддержки" xr:uid="{00000000-0004-0000-01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100-000002000000}"/>
    <hyperlink ref="E71:T71" location="Инструкция!A1" tooltip="http://eias.ru/files/shablon/JKH_OPEN_INFO_PRICE_HVS.pdf" display="Инструкция по работе с отчетной формой" xr:uid="{00000000-0004-0000-01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53340</xdr:colOff>
                <xdr:row>120</xdr:row>
                <xdr:rowOff>99060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11">
    <tabColor rgb="FFEAEBEE"/>
    <pageSetUpPr fitToPage="1"/>
  </sheetPr>
  <dimension ref="A1:P16"/>
  <sheetViews>
    <sheetView showGridLines="0" topLeftCell="C4" zoomScaleNormal="100" workbookViewId="0">
      <selection activeCell="F15" sqref="F15"/>
    </sheetView>
  </sheetViews>
  <sheetFormatPr defaultColWidth="10.625" defaultRowHeight="13.8"/>
  <cols>
    <col min="1" max="1" width="9.125" style="96" hidden="1" customWidth="1"/>
    <col min="2" max="2" width="9.125" style="249" hidden="1" customWidth="1"/>
    <col min="3" max="3" width="3.75" style="87" customWidth="1"/>
    <col min="4" max="4" width="6.25" style="35" bestFit="1" customWidth="1"/>
    <col min="5" max="6" width="64.125" style="35" customWidth="1"/>
    <col min="7" max="7" width="115.75" style="35" customWidth="1"/>
    <col min="8" max="8" width="10.625" style="35"/>
    <col min="9" max="10" width="10.625" style="317"/>
    <col min="11" max="16384" width="10.625" style="35"/>
  </cols>
  <sheetData>
    <row r="1" spans="1:16" hidden="1">
      <c r="M1" s="549"/>
      <c r="N1" s="549"/>
      <c r="P1" s="549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2">
      <c r="C5" s="86"/>
      <c r="D5" s="784" t="s">
        <v>509</v>
      </c>
      <c r="E5" s="784"/>
      <c r="F5" s="784"/>
      <c r="G5" s="595"/>
    </row>
    <row r="6" spans="1:16" ht="3" customHeight="1">
      <c r="C6" s="86"/>
      <c r="D6" s="36"/>
      <c r="E6" s="84"/>
      <c r="F6" s="83"/>
      <c r="G6" s="413"/>
    </row>
    <row r="7" spans="1:16">
      <c r="C7" s="86"/>
      <c r="D7" s="785" t="s">
        <v>510</v>
      </c>
      <c r="E7" s="785"/>
      <c r="F7" s="785"/>
      <c r="G7" s="820" t="s">
        <v>511</v>
      </c>
    </row>
    <row r="8" spans="1:16" ht="22.8">
      <c r="C8" s="86"/>
      <c r="D8" s="104" t="s">
        <v>95</v>
      </c>
      <c r="E8" s="116" t="s">
        <v>513</v>
      </c>
      <c r="F8" s="116" t="s">
        <v>512</v>
      </c>
      <c r="G8" s="820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4.200000000000003">
      <c r="A10" s="412"/>
      <c r="C10" s="86"/>
      <c r="D10" s="250">
        <v>1</v>
      </c>
      <c r="E10" s="421" t="s">
        <v>514</v>
      </c>
      <c r="F10" s="422" t="s">
        <v>515</v>
      </c>
      <c r="G10" s="286"/>
    </row>
    <row r="11" spans="1:16" ht="22.8">
      <c r="A11" s="412"/>
      <c r="C11" s="86"/>
      <c r="D11" s="250" t="s">
        <v>298</v>
      </c>
      <c r="E11" s="414" t="s">
        <v>516</v>
      </c>
      <c r="F11" s="422" t="s">
        <v>515</v>
      </c>
      <c r="G11" s="286"/>
    </row>
    <row r="12" spans="1:16" ht="20.100000000000001" customHeight="1">
      <c r="A12" s="412"/>
      <c r="C12" s="86"/>
      <c r="D12" s="250" t="s">
        <v>8</v>
      </c>
      <c r="E12" s="648" t="s">
        <v>860</v>
      </c>
      <c r="F12" s="647" t="s">
        <v>862</v>
      </c>
      <c r="G12" s="821" t="s">
        <v>687</v>
      </c>
    </row>
    <row r="13" spans="1:16" ht="15" customHeight="1">
      <c r="A13" s="412"/>
      <c r="C13" s="86"/>
      <c r="D13" s="117"/>
      <c r="E13" s="428" t="s">
        <v>331</v>
      </c>
      <c r="F13" s="425"/>
      <c r="G13" s="822"/>
    </row>
    <row r="14" spans="1:16" ht="22.8">
      <c r="A14" s="412"/>
      <c r="C14" s="86"/>
      <c r="D14" s="250" t="s">
        <v>332</v>
      </c>
      <c r="E14" s="414" t="s">
        <v>517</v>
      </c>
      <c r="F14" s="422" t="s">
        <v>515</v>
      </c>
      <c r="G14" s="286"/>
    </row>
    <row r="15" spans="1:16" ht="42.9" customHeight="1">
      <c r="A15" s="412"/>
      <c r="C15" s="86"/>
      <c r="D15" s="250" t="s">
        <v>497</v>
      </c>
      <c r="E15" s="648" t="s">
        <v>861</v>
      </c>
      <c r="F15" s="647" t="s">
        <v>863</v>
      </c>
      <c r="G15" s="821" t="s">
        <v>688</v>
      </c>
    </row>
    <row r="16" spans="1:16" ht="15" customHeight="1">
      <c r="A16" s="412"/>
      <c r="C16" s="86"/>
      <c r="D16" s="117"/>
      <c r="E16" s="428" t="s">
        <v>331</v>
      </c>
      <c r="F16" s="425"/>
      <c r="G16" s="822"/>
    </row>
  </sheetData>
  <sheetProtection algorithmName="SHA-512" hashValue="yHqFqWN688zy6t8aqa3Yu6jemAf+EWF36PT0QHHHpykapMVCsmr+Goaw4l+B7o4PGfTJC2kIVZwvMkEESAqoIg==" saltValue="0X12yVPfPIHT0y+3C1K/mQ==" spinCount="100000" sheet="1" objects="1" scenarios="1" formatColumns="0" formatRows="0"/>
  <dataConsolidate leftLabels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 xr:uid="{00000000-0002-0000-13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 xr:uid="{00000000-0002-0000-1300-000001000000}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6d07d87a-b195-4baa-bfd2-a2868e1dd671" xr:uid="{00000000-0004-0000-1300-000000000000}"/>
    <hyperlink ref="F15" location="'Форма 2.11'!$F$15" tooltip="Кликните по гиперссылке, чтобы перейти по ссылке на обосновывающие документы или отредактировать её" display="https://portal.eias.ru/Portal/DownloadPage.aspx?type=12&amp;guid=7ce4002e-0bb0-46e2-bdde-88d13db20f93" xr:uid="{00000000-0004-0000-1300-000001000000}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66.875" style="35" customWidth="1"/>
    <col min="9" max="9" width="115.75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213</v>
      </c>
    </row>
    <row r="2" spans="1:20" ht="22.2">
      <c r="F2" s="760" t="s">
        <v>566</v>
      </c>
      <c r="G2" s="761"/>
      <c r="H2" s="762"/>
      <c r="I2" s="593"/>
    </row>
    <row r="3" spans="1:20" ht="3" customHeight="1"/>
    <row r="4" spans="1:20" s="255" customFormat="1" ht="11.4">
      <c r="A4" s="319"/>
      <c r="B4" s="319"/>
      <c r="C4" s="319"/>
      <c r="D4" s="319"/>
      <c r="F4" s="719" t="s">
        <v>510</v>
      </c>
      <c r="G4" s="719"/>
      <c r="H4" s="719"/>
      <c r="I4" s="763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71" t="s">
        <v>95</v>
      </c>
      <c r="G5" s="472" t="s">
        <v>513</v>
      </c>
      <c r="H5" s="681" t="s">
        <v>494</v>
      </c>
      <c r="I5" s="76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600000000000001">
      <c r="A7" s="319"/>
      <c r="B7" s="319"/>
      <c r="C7" s="319"/>
      <c r="D7" s="319"/>
      <c r="F7" s="684">
        <v>1</v>
      </c>
      <c r="G7" s="554" t="s">
        <v>567</v>
      </c>
      <c r="H7" s="675" t="str">
        <f>IF(dateCh="","",dateCh)</f>
        <v>20.12.2021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.6">
      <c r="A8" s="764">
        <v>1</v>
      </c>
      <c r="B8" s="319"/>
      <c r="C8" s="319"/>
      <c r="D8" s="319"/>
      <c r="F8" s="684" t="e">
        <f ca="1">"2." &amp;mergeValue(A8)</f>
        <v>#NAME?</v>
      </c>
      <c r="G8" s="554" t="s">
        <v>569</v>
      </c>
      <c r="H8" s="675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64"/>
      <c r="B9" s="319"/>
      <c r="C9" s="319"/>
      <c r="D9" s="319"/>
      <c r="F9" s="684" t="e">
        <f ca="1">"3." &amp;mergeValue(A9)</f>
        <v>#NAME?</v>
      </c>
      <c r="G9" s="554" t="s">
        <v>570</v>
      </c>
      <c r="H9" s="675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64"/>
      <c r="B10" s="319"/>
      <c r="C10" s="319"/>
      <c r="D10" s="319"/>
      <c r="F10" s="684" t="e">
        <f ca="1">"4."&amp;mergeValue(A10)</f>
        <v>#NAME?</v>
      </c>
      <c r="G10" s="554" t="s">
        <v>571</v>
      </c>
      <c r="H10" s="681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600000000000001">
      <c r="A11" s="764"/>
      <c r="B11" s="764">
        <v>1</v>
      </c>
      <c r="C11" s="672"/>
      <c r="D11" s="672"/>
      <c r="F11" s="684" t="e">
        <f ca="1">"4."&amp;mergeValue(A11) &amp;"."&amp;mergeValue(B11)</f>
        <v>#NAME?</v>
      </c>
      <c r="G11" s="461" t="s">
        <v>678</v>
      </c>
      <c r="H11" s="675" t="str">
        <f>IF(region_name="","",region_name)</f>
        <v>Московская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8">
      <c r="A12" s="764"/>
      <c r="B12" s="764"/>
      <c r="C12" s="764">
        <v>1</v>
      </c>
      <c r="D12" s="672"/>
      <c r="F12" s="684" t="e">
        <f ca="1">"4."&amp;mergeValue(A12) &amp;"."&amp;mergeValue(B12)&amp;"."&amp;mergeValue(C12)</f>
        <v>#NAME?</v>
      </c>
      <c r="G12" s="476" t="s">
        <v>572</v>
      </c>
      <c r="H12" s="675" t="str">
        <f>IF(Территории!H13="","","" &amp; Территории!H13 &amp; "")</f>
        <v>Воскресенск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7">
      <c r="A13" s="764"/>
      <c r="B13" s="764"/>
      <c r="C13" s="764"/>
      <c r="D13" s="672">
        <v>1</v>
      </c>
      <c r="F13" s="684" t="e">
        <f ca="1">"4."&amp;mergeValue(A13) &amp;"."&amp;mergeValue(B13)&amp;"."&amp;mergeValue(C13)&amp;"."&amp;mergeValue(D13)</f>
        <v>#NAME?</v>
      </c>
      <c r="G13" s="557" t="s">
        <v>573</v>
      </c>
      <c r="H13" s="675" t="str">
        <f>IF(Территории!R14="","","" &amp; Территории!R14 &amp; "")</f>
        <v>Воскресенск (46710000)</v>
      </c>
      <c r="I13" s="673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59" t="s">
        <v>679</v>
      </c>
      <c r="H15" s="759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algorithmName="SHA-512" hashValue="J2ux5l9a3KmL1VtuYg/JPk8NOXB/ltcgdq8mf8giMQcHmSZzRTQ9cSVuBNx4tqHSfG0QXIC/FP8GifmICCjMNw==" saltValue="wUuQJGMdM5/JiKpYqjl8uA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1400-000000000000}">
      <formula1>900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12">
    <tabColor rgb="FFEAEBEE"/>
  </sheetPr>
  <dimension ref="A1:AC34"/>
  <sheetViews>
    <sheetView showGridLines="0" topLeftCell="C4" zoomScaleNormal="100" workbookViewId="0">
      <selection activeCell="E18" sqref="E18"/>
    </sheetView>
  </sheetViews>
  <sheetFormatPr defaultColWidth="10.625" defaultRowHeight="13.8"/>
  <cols>
    <col min="1" max="1" width="9.125" style="96" hidden="1" customWidth="1"/>
    <col min="2" max="2" width="9.125" style="249" hidden="1" customWidth="1"/>
    <col min="3" max="3" width="3.75" style="87" customWidth="1"/>
    <col min="4" max="4" width="6.25" style="35" bestFit="1" customWidth="1"/>
    <col min="5" max="5" width="63.375" style="35" customWidth="1"/>
    <col min="6" max="6" width="1.75" style="35" hidden="1" customWidth="1"/>
    <col min="7" max="8" width="35.75" style="35" customWidth="1"/>
    <col min="9" max="9" width="91.625" style="35" customWidth="1"/>
    <col min="10" max="10" width="10.625" style="35"/>
    <col min="11" max="12" width="10.625" style="317"/>
    <col min="13" max="16384" width="10.625" style="35"/>
  </cols>
  <sheetData>
    <row r="1" spans="1:29" hidden="1">
      <c r="P1" s="496"/>
      <c r="AC1" s="549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784" t="s">
        <v>518</v>
      </c>
      <c r="E5" s="784"/>
      <c r="F5" s="784"/>
      <c r="G5" s="784"/>
      <c r="H5" s="784"/>
      <c r="I5" s="470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85" t="s">
        <v>510</v>
      </c>
      <c r="E7" s="785"/>
      <c r="F7" s="785"/>
      <c r="G7" s="785"/>
      <c r="H7" s="785"/>
      <c r="I7" s="820" t="s">
        <v>511</v>
      </c>
    </row>
    <row r="8" spans="1:29" ht="21" customHeight="1">
      <c r="C8" s="86"/>
      <c r="D8" s="104" t="s">
        <v>95</v>
      </c>
      <c r="E8" s="116" t="s">
        <v>513</v>
      </c>
      <c r="F8" s="116"/>
      <c r="G8" s="116" t="s">
        <v>494</v>
      </c>
      <c r="H8" s="116" t="s">
        <v>512</v>
      </c>
      <c r="I8" s="820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25" t="s">
        <v>519</v>
      </c>
      <c r="F10" s="825"/>
      <c r="G10" s="825"/>
      <c r="H10" s="825"/>
      <c r="I10" s="434"/>
    </row>
    <row r="11" spans="1:29" ht="20.100000000000001" customHeight="1">
      <c r="A11" s="412"/>
      <c r="C11" s="86"/>
      <c r="D11" s="250" t="s">
        <v>298</v>
      </c>
      <c r="E11" s="414" t="s">
        <v>520</v>
      </c>
      <c r="F11" s="422"/>
      <c r="G11" s="659" t="s">
        <v>711</v>
      </c>
      <c r="H11" s="422" t="s">
        <v>515</v>
      </c>
      <c r="I11" s="286" t="s">
        <v>521</v>
      </c>
    </row>
    <row r="12" spans="1:29" ht="57">
      <c r="A12" s="412"/>
      <c r="C12" s="86"/>
      <c r="D12" s="250" t="s">
        <v>332</v>
      </c>
      <c r="E12" s="414" t="s">
        <v>522</v>
      </c>
      <c r="F12" s="422"/>
      <c r="G12" s="658" t="s">
        <v>871</v>
      </c>
      <c r="H12" s="651" t="s">
        <v>872</v>
      </c>
      <c r="I12" s="552" t="s">
        <v>555</v>
      </c>
    </row>
    <row r="13" spans="1:29" ht="34.200000000000003">
      <c r="A13" s="412"/>
      <c r="B13" s="249">
        <v>3</v>
      </c>
      <c r="C13" s="86"/>
      <c r="D13" s="250">
        <v>2</v>
      </c>
      <c r="E13" s="488" t="s">
        <v>523</v>
      </c>
      <c r="F13" s="422"/>
      <c r="G13" s="422" t="s">
        <v>515</v>
      </c>
      <c r="H13" s="651" t="s">
        <v>873</v>
      </c>
      <c r="I13" s="553" t="s">
        <v>524</v>
      </c>
    </row>
    <row r="14" spans="1:29" ht="39" customHeight="1">
      <c r="A14" s="412"/>
      <c r="C14" s="86"/>
      <c r="D14" s="250">
        <v>3</v>
      </c>
      <c r="E14" s="823" t="s">
        <v>689</v>
      </c>
      <c r="F14" s="823"/>
      <c r="G14" s="823"/>
      <c r="H14" s="823"/>
      <c r="I14" s="550"/>
    </row>
    <row r="15" spans="1:29" ht="20.100000000000001" customHeight="1">
      <c r="A15" s="412"/>
      <c r="C15" s="86"/>
      <c r="D15" s="250" t="s">
        <v>498</v>
      </c>
      <c r="E15" s="692" t="s">
        <v>866</v>
      </c>
      <c r="F15" s="422"/>
      <c r="G15" s="422" t="s">
        <v>515</v>
      </c>
      <c r="H15" s="647" t="s">
        <v>875</v>
      </c>
      <c r="I15" s="821" t="s">
        <v>554</v>
      </c>
    </row>
    <row r="16" spans="1:29" ht="15" customHeight="1">
      <c r="A16" s="412"/>
      <c r="C16" s="86"/>
      <c r="D16" s="117"/>
      <c r="E16" s="427" t="s">
        <v>331</v>
      </c>
      <c r="F16" s="428"/>
      <c r="G16" s="428"/>
      <c r="H16" s="425"/>
      <c r="I16" s="822"/>
    </row>
    <row r="17" spans="1:12" ht="69" customHeight="1">
      <c r="A17" s="412"/>
      <c r="B17" s="249">
        <v>3</v>
      </c>
      <c r="C17" s="86"/>
      <c r="D17" s="250">
        <v>4</v>
      </c>
      <c r="E17" s="823" t="s">
        <v>690</v>
      </c>
      <c r="F17" s="823"/>
      <c r="G17" s="823"/>
      <c r="H17" s="823"/>
      <c r="I17" s="550"/>
    </row>
    <row r="18" spans="1:12" ht="66" customHeight="1">
      <c r="A18" s="412"/>
      <c r="C18" s="86"/>
      <c r="D18" s="250" t="s">
        <v>499</v>
      </c>
      <c r="E18" s="429" t="s">
        <v>525</v>
      </c>
      <c r="F18" s="422"/>
      <c r="G18" s="658" t="s">
        <v>867</v>
      </c>
      <c r="H18" s="422" t="s">
        <v>515</v>
      </c>
      <c r="I18" s="821" t="s">
        <v>556</v>
      </c>
    </row>
    <row r="19" spans="1:12" ht="15" customHeight="1">
      <c r="A19" s="412"/>
      <c r="C19" s="86"/>
      <c r="D19" s="117"/>
      <c r="E19" s="427" t="s">
        <v>331</v>
      </c>
      <c r="F19" s="428"/>
      <c r="G19" s="428"/>
      <c r="H19" s="425"/>
      <c r="I19" s="822"/>
    </row>
    <row r="20" spans="1:12" ht="30" customHeight="1">
      <c r="A20" s="412"/>
      <c r="B20" s="249">
        <v>3</v>
      </c>
      <c r="C20" s="86"/>
      <c r="D20" s="250">
        <v>5</v>
      </c>
      <c r="E20" s="823" t="s">
        <v>500</v>
      </c>
      <c r="F20" s="823"/>
      <c r="G20" s="823"/>
      <c r="H20" s="823"/>
      <c r="I20" s="550"/>
    </row>
    <row r="21" spans="1:12" ht="26.1" customHeight="1">
      <c r="A21" s="412"/>
      <c r="C21" s="86"/>
      <c r="D21" s="250" t="s">
        <v>501</v>
      </c>
      <c r="E21" s="824" t="s">
        <v>526</v>
      </c>
      <c r="F21" s="824"/>
      <c r="G21" s="824"/>
      <c r="H21" s="824"/>
      <c r="I21" s="550"/>
    </row>
    <row r="22" spans="1:12" ht="32.1" customHeight="1">
      <c r="A22" s="412"/>
      <c r="C22" s="86"/>
      <c r="D22" s="250" t="s">
        <v>502</v>
      </c>
      <c r="E22" s="430" t="s">
        <v>527</v>
      </c>
      <c r="F22" s="422"/>
      <c r="G22" s="658" t="s">
        <v>868</v>
      </c>
      <c r="H22" s="422" t="s">
        <v>515</v>
      </c>
      <c r="I22" s="821" t="s">
        <v>552</v>
      </c>
    </row>
    <row r="23" spans="1:12" ht="15" customHeight="1">
      <c r="A23" s="412"/>
      <c r="C23" s="86"/>
      <c r="D23" s="117"/>
      <c r="E23" s="428" t="s">
        <v>331</v>
      </c>
      <c r="F23" s="424"/>
      <c r="G23" s="424"/>
      <c r="H23" s="425"/>
      <c r="I23" s="822"/>
    </row>
    <row r="24" spans="1:12" ht="14.25" customHeight="1">
      <c r="A24" s="412"/>
      <c r="C24" s="86"/>
      <c r="D24" s="250" t="s">
        <v>503</v>
      </c>
      <c r="E24" s="824" t="s">
        <v>692</v>
      </c>
      <c r="F24" s="824"/>
      <c r="G24" s="824"/>
      <c r="H24" s="824"/>
      <c r="I24" s="550"/>
    </row>
    <row r="25" spans="1:12" ht="42.9" customHeight="1">
      <c r="A25" s="412"/>
      <c r="C25" s="86"/>
      <c r="D25" s="250" t="s">
        <v>504</v>
      </c>
      <c r="E25" s="430" t="s">
        <v>529</v>
      </c>
      <c r="F25" s="422"/>
      <c r="G25" s="652" t="s">
        <v>852</v>
      </c>
      <c r="H25" s="422" t="s">
        <v>515</v>
      </c>
      <c r="I25" s="821" t="s">
        <v>693</v>
      </c>
    </row>
    <row r="26" spans="1:12" ht="15" customHeight="1">
      <c r="A26" s="412"/>
      <c r="C26" s="86"/>
      <c r="D26" s="117"/>
      <c r="E26" s="428" t="s">
        <v>331</v>
      </c>
      <c r="F26" s="424"/>
      <c r="G26" s="424"/>
      <c r="H26" s="425"/>
      <c r="I26" s="822"/>
    </row>
    <row r="27" spans="1:12" ht="26.1" customHeight="1">
      <c r="A27" s="412"/>
      <c r="C27" s="86"/>
      <c r="D27" s="250" t="s">
        <v>505</v>
      </c>
      <c r="E27" s="824" t="s">
        <v>694</v>
      </c>
      <c r="F27" s="824"/>
      <c r="G27" s="824"/>
      <c r="H27" s="824"/>
      <c r="I27" s="550"/>
    </row>
    <row r="28" spans="1:12" ht="32.1" customHeight="1">
      <c r="A28" s="412"/>
      <c r="C28" s="86"/>
      <c r="D28" s="250" t="s">
        <v>506</v>
      </c>
      <c r="E28" s="430" t="s">
        <v>528</v>
      </c>
      <c r="F28" s="422"/>
      <c r="G28" s="433" t="s">
        <v>870</v>
      </c>
      <c r="H28" s="422" t="s">
        <v>515</v>
      </c>
      <c r="I28" s="821" t="s">
        <v>553</v>
      </c>
      <c r="L28" s="317" t="s">
        <v>870</v>
      </c>
    </row>
    <row r="29" spans="1:12" ht="15" customHeight="1">
      <c r="A29" s="412"/>
      <c r="C29" s="86"/>
      <c r="D29" s="117"/>
      <c r="E29" s="428" t="s">
        <v>331</v>
      </c>
      <c r="F29" s="424"/>
      <c r="G29" s="424"/>
      <c r="H29" s="425"/>
      <c r="I29" s="822"/>
    </row>
    <row r="30" spans="1:12" ht="59.25" customHeight="1">
      <c r="A30" s="412"/>
      <c r="B30" s="249">
        <v>3</v>
      </c>
      <c r="C30" s="86"/>
      <c r="D30" s="250" t="s">
        <v>72</v>
      </c>
      <c r="E30" s="823" t="s">
        <v>695</v>
      </c>
      <c r="F30" s="823"/>
      <c r="G30" s="823"/>
      <c r="H30" s="823"/>
      <c r="I30" s="550"/>
    </row>
    <row r="31" spans="1:12" ht="35.25" customHeight="1">
      <c r="A31" s="412"/>
      <c r="C31" s="86"/>
      <c r="D31" s="250" t="s">
        <v>507</v>
      </c>
      <c r="E31" s="649" t="s">
        <v>869</v>
      </c>
      <c r="F31" s="422"/>
      <c r="G31" s="422" t="s">
        <v>515</v>
      </c>
      <c r="H31" s="647" t="s">
        <v>876</v>
      </c>
      <c r="I31" s="821" t="s">
        <v>554</v>
      </c>
    </row>
    <row r="32" spans="1:12" ht="15" customHeight="1">
      <c r="A32" s="412"/>
      <c r="C32" s="86"/>
      <c r="D32" s="117"/>
      <c r="E32" s="427" t="s">
        <v>331</v>
      </c>
      <c r="F32" s="424"/>
      <c r="G32" s="424"/>
      <c r="H32" s="425"/>
      <c r="I32" s="822"/>
    </row>
    <row r="33" spans="1:12" s="229" customFormat="1" ht="3" customHeight="1">
      <c r="A33" s="412"/>
      <c r="K33" s="416"/>
      <c r="L33" s="416"/>
    </row>
    <row r="34" spans="1:12" ht="24.75" customHeight="1">
      <c r="D34" s="426">
        <v>1</v>
      </c>
      <c r="E34" s="759" t="s">
        <v>691</v>
      </c>
      <c r="F34" s="759"/>
      <c r="G34" s="759"/>
      <c r="H34" s="759"/>
      <c r="I34" s="759"/>
    </row>
  </sheetData>
  <sheetProtection algorithmName="SHA-512" hashValue="SyVsaEt9ZiQ3RyGeW6/+PzYr9M41BFfAIhewFlXoRuH3MB8IMWv+anUPpmT3mOLPI81wqadRotkdTCbyLZyKNw==" saltValue="CcuKu4vJApLLRMSYCZhU+w==" spinCount="100000" sheet="1" objects="1" scenarios="1" formatColumns="0" formatRows="0"/>
  <mergeCells count="18">
    <mergeCell ref="I18:I19"/>
    <mergeCell ref="E20:H20"/>
    <mergeCell ref="D5:H5"/>
    <mergeCell ref="D7:H7"/>
    <mergeCell ref="I7:I8"/>
    <mergeCell ref="E10:H10"/>
    <mergeCell ref="E14:H14"/>
    <mergeCell ref="I15:I16"/>
    <mergeCell ref="E17:H17"/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 xr:uid="{00000000-0002-0000-15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 xr:uid="{00000000-0002-0000-1500-000001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 xr:uid="{00000000-0002-0000-1500-000002000000}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 xr:uid="{00000000-0002-0000-1500-000003000000}"/>
  </dataValidations>
  <hyperlinks>
    <hyperlink ref="H15" location="'Форма 2.12'!$H$15" tooltip="Кликните по гиперссылке, чтобы перейти по гиперссылке или отредактировать её" display="https://portal.eias.ru/Portal/DownloadPage.aspx?type=12&amp;guid=30bc22c6-7d8a-4066-8cd2-84451233441f" xr:uid="{00000000-0004-0000-1500-000000000000}"/>
    <hyperlink ref="H31" location="'Форма 2.12'!$H$31" tooltip="Кликните по гиперссылке, чтобы перейти по гиперссылке или отредактировать её" display="https://portal.eias.ru/Portal/DownloadPage.aspx?type=12&amp;guid=18069c04-005c-49a3-959e-a579fc1a915a" xr:uid="{00000000-0004-0000-1500-000001000000}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ColWidth="9.125" defaultRowHeight="13.8"/>
  <cols>
    <col min="1" max="1" width="9.125" style="133" hidden="1" customWidth="1"/>
    <col min="2" max="2" width="9.125" style="134" hidden="1" customWidth="1"/>
    <col min="3" max="3" width="3.75" style="135" customWidth="1"/>
    <col min="4" max="4" width="7" style="136" bestFit="1" customWidth="1"/>
    <col min="5" max="5" width="11.25" style="136" customWidth="1"/>
    <col min="6" max="6" width="41" style="136" customWidth="1"/>
    <col min="7" max="7" width="18" style="136" customWidth="1"/>
    <col min="8" max="8" width="13.125" style="136" customWidth="1"/>
    <col min="9" max="9" width="11.375" style="136" customWidth="1"/>
    <col min="10" max="10" width="42.125" style="136" customWidth="1"/>
    <col min="11" max="11" width="115.75" style="136" customWidth="1"/>
    <col min="12" max="12" width="3.75" style="136" customWidth="1"/>
    <col min="13" max="16384" width="9.125" style="136"/>
  </cols>
  <sheetData>
    <row r="1" spans="1:14" hidden="1"/>
    <row r="2" spans="1:14" hidden="1"/>
    <row r="3" spans="1:14" hidden="1"/>
    <row r="4" spans="1:14" ht="3" customHeight="1"/>
    <row r="5" spans="1:14" s="35" customFormat="1" ht="22.2">
      <c r="A5" s="130"/>
      <c r="C5" s="46"/>
      <c r="D5" s="826" t="s">
        <v>549</v>
      </c>
      <c r="E5" s="826"/>
      <c r="F5" s="826"/>
      <c r="G5" s="826"/>
      <c r="H5" s="826"/>
      <c r="I5" s="826"/>
      <c r="J5" s="826"/>
      <c r="K5" s="594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28" t="s">
        <v>510</v>
      </c>
      <c r="E8" s="828"/>
      <c r="F8" s="828"/>
      <c r="G8" s="828"/>
      <c r="H8" s="828"/>
      <c r="I8" s="828"/>
      <c r="J8" s="828"/>
      <c r="K8" s="828" t="s">
        <v>511</v>
      </c>
    </row>
    <row r="9" spans="1:14">
      <c r="D9" s="828" t="s">
        <v>95</v>
      </c>
      <c r="E9" s="828" t="s">
        <v>557</v>
      </c>
      <c r="F9" s="828"/>
      <c r="G9" s="828" t="s">
        <v>558</v>
      </c>
      <c r="H9" s="828"/>
      <c r="I9" s="828"/>
      <c r="J9" s="828"/>
      <c r="K9" s="828"/>
    </row>
    <row r="10" spans="1:14" ht="22.8">
      <c r="D10" s="828"/>
      <c r="E10" s="142" t="s">
        <v>559</v>
      </c>
      <c r="F10" s="142" t="s">
        <v>448</v>
      </c>
      <c r="G10" s="142" t="s">
        <v>448</v>
      </c>
      <c r="H10" s="142" t="s">
        <v>559</v>
      </c>
      <c r="I10" s="142" t="s">
        <v>560</v>
      </c>
      <c r="J10" s="142" t="s">
        <v>512</v>
      </c>
      <c r="K10" s="828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63"/>
      <c r="F12" s="650"/>
      <c r="G12" s="650"/>
      <c r="H12" s="650"/>
      <c r="I12" s="667"/>
      <c r="J12" s="651"/>
      <c r="K12" s="821" t="s">
        <v>561</v>
      </c>
      <c r="M12" s="613" t="str">
        <f>IF(ISERROR(INDEX(kind_of_nameforms,MATCH(E12,kind_of_forms,0),1)),"",INDEX(kind_of_nameforms,MATCH(E12,kind_of_forms,0),1))</f>
        <v/>
      </c>
      <c r="N12" s="614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2"/>
      <c r="K13" s="822"/>
    </row>
    <row r="14" spans="1:14" ht="3" customHeight="1">
      <c r="A14" s="136"/>
      <c r="B14" s="136"/>
      <c r="C14" s="136"/>
    </row>
    <row r="15" spans="1:14" ht="27.75" customHeight="1">
      <c r="E15" s="827" t="s">
        <v>680</v>
      </c>
      <c r="F15" s="827"/>
      <c r="G15" s="827"/>
      <c r="H15" s="827"/>
      <c r="I15" s="827"/>
      <c r="J15" s="827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6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6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6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6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ColWidth="9.125" defaultRowHeight="13.8"/>
  <cols>
    <col min="1" max="2" width="9.125" style="12" hidden="1" customWidth="1"/>
    <col min="3" max="3" width="3.75" style="48" bestFit="1" customWidth="1"/>
    <col min="4" max="4" width="6.25" style="12" bestFit="1" customWidth="1"/>
    <col min="5" max="5" width="94.875" style="12" customWidth="1"/>
    <col min="6" max="16384" width="9.1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2">
      <c r="C7" s="49"/>
      <c r="D7" s="728" t="s">
        <v>317</v>
      </c>
      <c r="E7" s="730"/>
      <c r="F7" s="596"/>
    </row>
    <row r="8" spans="3:9" ht="3" customHeight="1">
      <c r="C8" s="49"/>
      <c r="D8" s="13"/>
      <c r="E8" s="13"/>
    </row>
    <row r="9" spans="3:9" ht="15.9" customHeight="1">
      <c r="C9" s="49"/>
      <c r="D9" s="104" t="s">
        <v>95</v>
      </c>
      <c r="E9" s="564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65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66"/>
      <c r="E13" s="567" t="s">
        <v>180</v>
      </c>
    </row>
    <row r="14" spans="3:9" ht="3" customHeight="1"/>
    <row r="15" spans="3:9" ht="22.5" customHeight="1">
      <c r="C15" s="223"/>
      <c r="D15" s="829" t="s">
        <v>318</v>
      </c>
      <c r="E15" s="829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7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ColWidth="9.125" defaultRowHeight="13.8"/>
  <cols>
    <col min="1" max="2" width="9.125" style="12" hidden="1" customWidth="1"/>
    <col min="3" max="3" width="3.75" style="48" customWidth="1"/>
    <col min="4" max="4" width="6.25" style="12" customWidth="1"/>
    <col min="5" max="5" width="94.875" style="12" customWidth="1"/>
    <col min="6" max="16384" width="9.125" style="12"/>
  </cols>
  <sheetData>
    <row r="1" spans="3:12" hidden="1">
      <c r="L1" s="568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2">
      <c r="C7" s="49"/>
      <c r="D7" s="826" t="s">
        <v>58</v>
      </c>
      <c r="E7" s="826"/>
      <c r="F7" s="596"/>
    </row>
    <row r="8" spans="3:12" ht="3" customHeight="1">
      <c r="C8" s="49"/>
      <c r="D8" s="13"/>
      <c r="E8" s="13"/>
    </row>
    <row r="9" spans="3:12" ht="15.9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8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Check">
    <tabColor indexed="31"/>
  </sheetPr>
  <dimension ref="B1:E5"/>
  <sheetViews>
    <sheetView showGridLines="0" zoomScaleNormal="100" workbookViewId="0"/>
  </sheetViews>
  <sheetFormatPr defaultColWidth="9.125" defaultRowHeight="11.4"/>
  <cols>
    <col min="1" max="1" width="1.75" style="45" customWidth="1"/>
    <col min="2" max="2" width="34.625" style="45" customWidth="1"/>
    <col min="3" max="3" width="85.625" style="45" customWidth="1"/>
    <col min="4" max="4" width="17.75" style="45" customWidth="1"/>
    <col min="5" max="16384" width="9.125" style="45"/>
  </cols>
  <sheetData>
    <row r="1" spans="2:5" ht="3" customHeight="1"/>
    <row r="2" spans="2:5" ht="22.2">
      <c r="B2" s="830" t="s">
        <v>59</v>
      </c>
      <c r="C2" s="830"/>
      <c r="D2" s="830"/>
      <c r="E2" s="597"/>
    </row>
    <row r="3" spans="2:5" ht="3" customHeight="1"/>
    <row r="4" spans="2:5" ht="21.75" customHeight="1" thickBot="1">
      <c r="B4" s="693" t="s">
        <v>1</v>
      </c>
      <c r="C4" s="693" t="s">
        <v>94</v>
      </c>
      <c r="D4" s="693" t="s">
        <v>75</v>
      </c>
    </row>
    <row r="5" spans="2:5" ht="12" thickTop="1"/>
  </sheetData>
  <sheetProtection algorithmName="SHA-512" hashValue="XI+WUHNkI0DZkr8XghKlUTVZX8Jo0EvtFVPTVhTX7Sb0TE43qHj5oVbQAIy0P25KsT+ooj8ADcAiaxn59uUqcQ==" saltValue="3v+20Snre3uEn3LjAoLqbg==" spinCount="100000" sheet="1" objects="1" scenarios="1" formatColumns="0" formatRows="0" autoFilter="0"/>
  <autoFilter ref="B4:D4" xr:uid="{00000000-0009-0000-0000-000019000000}"/>
  <mergeCells count="1">
    <mergeCell ref="B2:D2"/>
  </mergeCells>
  <phoneticPr fontId="9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odListTempFilter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CheckCyan">
    <tabColor indexed="47"/>
  </sheetPr>
  <dimension ref="A1:A81"/>
  <sheetViews>
    <sheetView showGridLines="0" workbookViewId="0"/>
  </sheetViews>
  <sheetFormatPr defaultRowHeight="11.4"/>
  <sheetData>
    <row r="1" spans="1:1">
      <c r="A1" s="666">
        <f>IF('Форма 2.2 | Т-тех'!$O$22="",1,0)</f>
        <v>1</v>
      </c>
    </row>
    <row r="2" spans="1:1">
      <c r="A2" s="666">
        <f>IF('Форма 2.2 | Т-тех'!$R$23="",1,0)</f>
        <v>1</v>
      </c>
    </row>
    <row r="3" spans="1:1">
      <c r="A3" s="666">
        <f>IF('Форма 2.2 | Т-тех'!$T$23="",1,0)</f>
        <v>1</v>
      </c>
    </row>
    <row r="4" spans="1:1">
      <c r="A4" s="666">
        <f>IF('Форма 2.2 | Т-тех'!$S$23="",1,0)</f>
        <v>0</v>
      </c>
    </row>
    <row r="5" spans="1:1">
      <c r="A5" s="666">
        <f>IF('Форма 2.2 | Т-тех'!$U$23="",1,0)</f>
        <v>0</v>
      </c>
    </row>
    <row r="6" spans="1:1">
      <c r="A6" s="666">
        <f>IF('Форма 2.2 | Т-транс'!$O$22="",1,0)</f>
        <v>1</v>
      </c>
    </row>
    <row r="7" spans="1:1">
      <c r="A7" s="666">
        <f>IF('Форма 2.2 | Т-транс'!$R$23="",1,0)</f>
        <v>1</v>
      </c>
    </row>
    <row r="8" spans="1:1">
      <c r="A8" s="666">
        <f>IF('Форма 2.2 | Т-транс'!$T$23="",1,0)</f>
        <v>1</v>
      </c>
    </row>
    <row r="9" spans="1:1">
      <c r="A9" s="666">
        <f>IF('Форма 2.2 | Т-транс'!$S$23="",1,0)</f>
        <v>0</v>
      </c>
    </row>
    <row r="10" spans="1:1">
      <c r="A10" s="666">
        <f>IF('Форма 2.2 | Т-транс'!$U$23="",1,0)</f>
        <v>0</v>
      </c>
    </row>
    <row r="11" spans="1:1">
      <c r="A11" s="666">
        <f>IF('Форма 2.2 | Т-подвоз'!$O$22="",1,0)</f>
        <v>1</v>
      </c>
    </row>
    <row r="12" spans="1:1">
      <c r="A12" s="666">
        <f>IF('Форма 2.2 | Т-подвоз'!$R$23="",1,0)</f>
        <v>1</v>
      </c>
    </row>
    <row r="13" spans="1:1">
      <c r="A13" s="666">
        <f>IF('Форма 2.2 | Т-подвоз'!$T$23="",1,0)</f>
        <v>1</v>
      </c>
    </row>
    <row r="14" spans="1:1">
      <c r="A14" s="666">
        <f>IF('Форма 2.2 | Т-подвоз'!$S$23="",1,0)</f>
        <v>0</v>
      </c>
    </row>
    <row r="15" spans="1:1">
      <c r="A15" s="666">
        <f>IF('Форма 2.2 | Т-подвоз'!$U$23="",1,0)</f>
        <v>0</v>
      </c>
    </row>
    <row r="16" spans="1:1">
      <c r="A16" s="666">
        <f>IF('Форма 2.2 | Т-пит'!$O$22="",1,0)</f>
        <v>0</v>
      </c>
    </row>
    <row r="17" spans="1:1">
      <c r="A17" s="666">
        <f>IF('Форма 2.2 | Т-пит'!$R$23="",1,0)</f>
        <v>0</v>
      </c>
    </row>
    <row r="18" spans="1:1">
      <c r="A18" s="666">
        <f>IF('Форма 2.2 | Т-пит'!$T$23="",1,0)</f>
        <v>0</v>
      </c>
    </row>
    <row r="19" spans="1:1">
      <c r="A19" s="666">
        <f>IF('Форма 2.2 | Т-пит'!$S$23="",1,0)</f>
        <v>0</v>
      </c>
    </row>
    <row r="20" spans="1:1">
      <c r="A20" s="666">
        <f>IF('Форма 2.2 | Т-пит'!$U$23="",1,0)</f>
        <v>0</v>
      </c>
    </row>
    <row r="21" spans="1:1">
      <c r="A21" s="666">
        <f>IF('Форма 2.3 | Т-подкл(инд)'!$M$22="",1,0)</f>
        <v>1</v>
      </c>
    </row>
    <row r="22" spans="1:1">
      <c r="A22" s="666">
        <f>IF('Форма 2.3 | Т-подкл(инд)'!$Q$22="",1,0)</f>
        <v>1</v>
      </c>
    </row>
    <row r="23" spans="1:1">
      <c r="A23" s="666">
        <f>IF('Форма 2.3 | Т-подкл(инд)'!$AD$22="",1,0)</f>
        <v>1</v>
      </c>
    </row>
    <row r="24" spans="1:1">
      <c r="A24" s="666">
        <f>IF('Форма 2.3 | Т-подкл(инд)'!$AE$22="",1,0)</f>
        <v>1</v>
      </c>
    </row>
    <row r="25" spans="1:1">
      <c r="A25" s="666">
        <f>IF('Форма 2.3 | Т-подкл(инд)'!$AF$22="",1,0)</f>
        <v>1</v>
      </c>
    </row>
    <row r="26" spans="1:1">
      <c r="A26" s="666">
        <f>IF('Форма 2.3 | Т-подкл(инд)'!$AG$22="",1,0)</f>
        <v>1</v>
      </c>
    </row>
    <row r="27" spans="1:1">
      <c r="A27" s="666">
        <f>IF('Форма 2.3 | Т-подкл(инд)'!$AH$22="",1,0)</f>
        <v>1</v>
      </c>
    </row>
    <row r="28" spans="1:1">
      <c r="A28" s="666">
        <f>IF('Форма 2.3 | Т-подкл(инд)'!$AJ$22="",1,0)</f>
        <v>1</v>
      </c>
    </row>
    <row r="29" spans="1:1">
      <c r="A29" s="666">
        <f>IF('Форма 2.3 | Т-подкл(инд)'!$N$22="",1,0)</f>
        <v>0</v>
      </c>
    </row>
    <row r="30" spans="1:1">
      <c r="A30" s="666">
        <f>IF('Форма 2.3 | Т-подкл(инд)'!$R$22="",1,0)</f>
        <v>0</v>
      </c>
    </row>
    <row r="31" spans="1:1">
      <c r="A31" s="666">
        <f>IF('Форма 2.3 | Т-подкл(инд)'!$V$22="",1,0)</f>
        <v>0</v>
      </c>
    </row>
    <row r="32" spans="1:1">
      <c r="A32" s="666">
        <f>IF('Форма 2.3 | Т-подкл(инд)'!$Z$22="",1,0)</f>
        <v>0</v>
      </c>
    </row>
    <row r="33" spans="1:1">
      <c r="A33" s="666">
        <f>IF('Форма 2.3 | Т-подкл(инд)'!$AI$22="",1,0)</f>
        <v>0</v>
      </c>
    </row>
    <row r="34" spans="1:1">
      <c r="A34" s="666">
        <f>IF('Форма 2.3 | Т-подкл(инд)'!$AK$22="",1,0)</f>
        <v>0</v>
      </c>
    </row>
    <row r="35" spans="1:1">
      <c r="A35" s="666">
        <f>IF('Форма 2.3 | Т-подкл'!$P$22="",1,0)</f>
        <v>1</v>
      </c>
    </row>
    <row r="36" spans="1:1">
      <c r="A36" s="666">
        <f>IF('Форма 2.3 | Т-подкл'!$AC$22="",1,0)</f>
        <v>1</v>
      </c>
    </row>
    <row r="37" spans="1:1">
      <c r="A37" s="666">
        <f>IF('Форма 2.3 | Т-подкл'!$AD$22="",1,0)</f>
        <v>1</v>
      </c>
    </row>
    <row r="38" spans="1:1">
      <c r="A38" s="666">
        <f>IF('Форма 2.3 | Т-подкл'!$AE$22="",1,0)</f>
        <v>1</v>
      </c>
    </row>
    <row r="39" spans="1:1">
      <c r="A39" s="666">
        <f>IF('Форма 2.3 | Т-подкл'!$AF$22="",1,0)</f>
        <v>1</v>
      </c>
    </row>
    <row r="40" spans="1:1">
      <c r="A40" s="666">
        <f>IF('Форма 2.3 | Т-подкл'!$AG$22="",1,0)</f>
        <v>1</v>
      </c>
    </row>
    <row r="41" spans="1:1">
      <c r="A41" s="666">
        <f>IF('Форма 2.3 | Т-подкл'!$AI$22="",1,0)</f>
        <v>1</v>
      </c>
    </row>
    <row r="42" spans="1:1">
      <c r="A42" s="666">
        <f>IF('Форма 2.3 | Т-подкл'!$Q$22="",1,0)</f>
        <v>0</v>
      </c>
    </row>
    <row r="43" spans="1:1">
      <c r="A43" s="666">
        <f>IF('Форма 2.3 | Т-подкл'!$U$22="",1,0)</f>
        <v>0</v>
      </c>
    </row>
    <row r="44" spans="1:1">
      <c r="A44" s="666">
        <f>IF('Форма 2.3 | Т-подкл'!$Y$22="",1,0)</f>
        <v>0</v>
      </c>
    </row>
    <row r="45" spans="1:1">
      <c r="A45" s="666">
        <f>IF('Форма 2.3 | Т-подкл'!$AH$22="",1,0)</f>
        <v>0</v>
      </c>
    </row>
    <row r="46" spans="1:1">
      <c r="A46" s="666">
        <f>IF('Форма 2.3 | Т-подкл'!$AJ$22="",1,0)</f>
        <v>0</v>
      </c>
    </row>
    <row r="47" spans="1:1">
      <c r="A47" s="666">
        <f>IF('Форма 2.11'!$E$12="",1,0)</f>
        <v>0</v>
      </c>
    </row>
    <row r="48" spans="1:1">
      <c r="A48" s="666">
        <f>IF('Форма 2.11'!$F$12="",1,0)</f>
        <v>0</v>
      </c>
    </row>
    <row r="49" spans="1:1">
      <c r="A49" s="666">
        <f>IF('Форма 2.12'!$G$11="",1,0)</f>
        <v>0</v>
      </c>
    </row>
    <row r="50" spans="1:1">
      <c r="A50" s="666">
        <f>IF('Форма 2.12'!$G$12="",1,0)</f>
        <v>0</v>
      </c>
    </row>
    <row r="51" spans="1:1">
      <c r="A51" s="666">
        <f>IF('Форма 2.12'!$H$12="",1,0)</f>
        <v>0</v>
      </c>
    </row>
    <row r="52" spans="1:1">
      <c r="A52" s="666">
        <f>IF('Форма 2.12'!$H$13="",1,0)</f>
        <v>0</v>
      </c>
    </row>
    <row r="53" spans="1:1">
      <c r="A53" s="666">
        <f>IF('Форма 2.12'!$E$15="",1,0)</f>
        <v>0</v>
      </c>
    </row>
    <row r="54" spans="1:1">
      <c r="A54" s="666">
        <f>IF('Форма 2.12'!$H$15="",1,0)</f>
        <v>0</v>
      </c>
    </row>
    <row r="55" spans="1:1">
      <c r="A55" s="666">
        <f>IF('Форма 2.12'!$G$18="",1,0)</f>
        <v>0</v>
      </c>
    </row>
    <row r="56" spans="1:1">
      <c r="A56" s="666">
        <f>IF('Форма 2.12'!$G$22="",1,0)</f>
        <v>0</v>
      </c>
    </row>
    <row r="57" spans="1:1">
      <c r="A57" s="666">
        <f>IF('Форма 2.12'!$G$25="",1,0)</f>
        <v>0</v>
      </c>
    </row>
    <row r="58" spans="1:1">
      <c r="A58" s="666">
        <f>IF('Форма 2.12'!$E$31="",1,0)</f>
        <v>0</v>
      </c>
    </row>
    <row r="59" spans="1:1">
      <c r="A59" s="666">
        <f>IF('Форма 2.12'!$H$31="",1,0)</f>
        <v>0</v>
      </c>
    </row>
    <row r="60" spans="1:1">
      <c r="A60" s="666">
        <f>IF('Форма 2.12'!$G$28="",1,0)</f>
        <v>0</v>
      </c>
    </row>
    <row r="61" spans="1:1">
      <c r="A61" s="666">
        <f>IF('Форма 1.0.2'!$E$12="",1,0)</f>
        <v>1</v>
      </c>
    </row>
    <row r="62" spans="1:1">
      <c r="A62" s="666">
        <f>IF('Форма 1.0.2'!$F$12="",1,0)</f>
        <v>1</v>
      </c>
    </row>
    <row r="63" spans="1:1">
      <c r="A63" s="666">
        <f>IF('Форма 1.0.2'!$G$12="",1,0)</f>
        <v>1</v>
      </c>
    </row>
    <row r="64" spans="1:1">
      <c r="A64" s="666">
        <f>IF('Форма 1.0.2'!$H$12="",1,0)</f>
        <v>1</v>
      </c>
    </row>
    <row r="65" spans="1:1">
      <c r="A65" s="666">
        <f>IF('Форма 1.0.2'!$I$12="",1,0)</f>
        <v>1</v>
      </c>
    </row>
    <row r="66" spans="1:1">
      <c r="A66" s="666">
        <f>IF('Форма 1.0.2'!$J$12="",1,0)</f>
        <v>1</v>
      </c>
    </row>
    <row r="67" spans="1:1">
      <c r="A67" s="666">
        <f>IF('Сведения об изменении'!$E$12="",1,0)</f>
        <v>1</v>
      </c>
    </row>
    <row r="68" spans="1:1">
      <c r="A68" s="668">
        <f>IF('Форма 2.11'!$F$15="",1,0)</f>
        <v>0</v>
      </c>
    </row>
    <row r="69" spans="1:1">
      <c r="A69" s="668">
        <f>IF('Форма 2.11'!$E$15="",1,0)</f>
        <v>0</v>
      </c>
    </row>
    <row r="70" spans="1:1">
      <c r="A70" s="668">
        <f>IF(Территории!$E$12="",1,0)</f>
        <v>0</v>
      </c>
    </row>
    <row r="71" spans="1:1">
      <c r="A71" s="668">
        <f>IF('Перечень тарифов'!$E$21="",1,0)</f>
        <v>0</v>
      </c>
    </row>
    <row r="72" spans="1:1">
      <c r="A72" s="668">
        <f>IF('Перечень тарифов'!$F$21="",1,0)</f>
        <v>0</v>
      </c>
    </row>
    <row r="73" spans="1:1">
      <c r="A73" s="668">
        <f>IF('Перечень тарифов'!$G$21="",1,0)</f>
        <v>0</v>
      </c>
    </row>
    <row r="74" spans="1:1">
      <c r="A74" s="668">
        <f>IF('Перечень тарифов'!$K$21="",1,0)</f>
        <v>0</v>
      </c>
    </row>
    <row r="75" spans="1:1">
      <c r="A75" s="668">
        <f>IF('Перечень тарифов'!$O$21="",1,0)</f>
        <v>0</v>
      </c>
    </row>
    <row r="76" spans="1:1">
      <c r="A76" s="668">
        <f>IF('Форма 2.2 | Т-пит'!$O$23="",1,0)</f>
        <v>0</v>
      </c>
    </row>
    <row r="77" spans="1:1">
      <c r="A77" s="668">
        <f>IF('Форма 2.2 | Т-пит'!$Y$23="",1,0)</f>
        <v>0</v>
      </c>
    </row>
    <row r="78" spans="1:1">
      <c r="A78" s="668">
        <f>IF('Форма 2.2 | Т-пит'!$AA$23="",1,0)</f>
        <v>0</v>
      </c>
    </row>
    <row r="79" spans="1:1">
      <c r="A79" s="668">
        <f>IF('Форма 2.2 | Т-пит'!$V$23="",1,0)</f>
        <v>0</v>
      </c>
    </row>
    <row r="80" spans="1:1">
      <c r="A80" s="668">
        <f>IF('Форма 2.2 | Т-пит'!$Z$23="",1,0)</f>
        <v>0</v>
      </c>
    </row>
    <row r="81" spans="1:1">
      <c r="A81" s="668">
        <f>IF('Форма 2.2 | Т-пит'!$AB$23="",1,0)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REESTR_LINK">
    <tabColor indexed="47"/>
  </sheetPr>
  <dimension ref="A1:C3"/>
  <sheetViews>
    <sheetView showGridLines="0" zoomScaleNormal="100" workbookViewId="0"/>
  </sheetViews>
  <sheetFormatPr defaultColWidth="9.125" defaultRowHeight="11.4"/>
  <cols>
    <col min="1" max="16384" width="9.125" style="685"/>
  </cols>
  <sheetData>
    <row r="1" spans="1:3">
      <c r="A1" s="685" t="s">
        <v>590</v>
      </c>
      <c r="B1" s="685" t="s">
        <v>591</v>
      </c>
      <c r="C1" s="685" t="s">
        <v>70</v>
      </c>
    </row>
    <row r="2" spans="1:3">
      <c r="A2" s="685">
        <v>4189678</v>
      </c>
      <c r="B2" s="685" t="s">
        <v>840</v>
      </c>
      <c r="C2" s="685" t="s">
        <v>841</v>
      </c>
    </row>
    <row r="3" spans="1:3">
      <c r="A3" s="685">
        <v>4190415</v>
      </c>
      <c r="B3" s="685" t="s">
        <v>842</v>
      </c>
      <c r="C3" s="685" t="s">
        <v>841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odUpdTemplLogger">
    <tabColor indexed="24"/>
  </sheetPr>
  <dimension ref="A1:D11"/>
  <sheetViews>
    <sheetView showGridLines="0" zoomScaleNormal="100" workbookViewId="0"/>
  </sheetViews>
  <sheetFormatPr defaultColWidth="9.125" defaultRowHeight="11.4"/>
  <cols>
    <col min="1" max="1" width="30.75" style="11" customWidth="1"/>
    <col min="2" max="2" width="80.75" style="11" customWidth="1"/>
    <col min="3" max="3" width="30.75" style="11" customWidth="1"/>
    <col min="4" max="16384" width="9.1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86">
        <v>44550.609270833331</v>
      </c>
      <c r="B2" s="11" t="s">
        <v>709</v>
      </c>
      <c r="C2" s="11" t="s">
        <v>494</v>
      </c>
    </row>
    <row r="3" spans="1:4">
      <c r="A3" s="686">
        <v>44550.609282407408</v>
      </c>
      <c r="B3" s="11" t="s">
        <v>710</v>
      </c>
      <c r="C3" s="11" t="s">
        <v>494</v>
      </c>
    </row>
    <row r="4" spans="1:4">
      <c r="A4" s="686">
        <v>44550.609467592592</v>
      </c>
      <c r="B4" s="11" t="s">
        <v>709</v>
      </c>
      <c r="C4" s="11" t="s">
        <v>494</v>
      </c>
    </row>
    <row r="5" spans="1:4">
      <c r="A5" s="686">
        <v>44550.609479166669</v>
      </c>
      <c r="B5" s="11" t="s">
        <v>710</v>
      </c>
      <c r="C5" s="11" t="s">
        <v>494</v>
      </c>
    </row>
    <row r="6" spans="1:4">
      <c r="A6" s="686">
        <v>44550.610069444447</v>
      </c>
      <c r="B6" s="11" t="s">
        <v>709</v>
      </c>
      <c r="C6" s="11" t="s">
        <v>494</v>
      </c>
    </row>
    <row r="7" spans="1:4">
      <c r="A7" s="686">
        <v>44550.610081018516</v>
      </c>
      <c r="B7" s="11" t="s">
        <v>710</v>
      </c>
      <c r="C7" s="11" t="s">
        <v>494</v>
      </c>
    </row>
    <row r="8" spans="1:4">
      <c r="A8" s="686">
        <v>44550.653055555558</v>
      </c>
      <c r="B8" s="11" t="s">
        <v>709</v>
      </c>
      <c r="C8" s="11" t="s">
        <v>494</v>
      </c>
    </row>
    <row r="9" spans="1:4">
      <c r="A9" s="686">
        <v>44550.653067129628</v>
      </c>
      <c r="B9" s="11" t="s">
        <v>710</v>
      </c>
      <c r="C9" s="11" t="s">
        <v>494</v>
      </c>
    </row>
    <row r="10" spans="1:4">
      <c r="A10" s="686">
        <v>44550.663553240738</v>
      </c>
      <c r="B10" s="11" t="s">
        <v>709</v>
      </c>
      <c r="C10" s="11" t="s">
        <v>494</v>
      </c>
    </row>
    <row r="11" spans="1:4">
      <c r="A11" s="686">
        <v>44550.663564814815</v>
      </c>
      <c r="B11" s="11" t="s">
        <v>710</v>
      </c>
      <c r="C11" s="11" t="s">
        <v>494</v>
      </c>
    </row>
  </sheetData>
  <sheetProtection algorithmName="SHA-512" hashValue="haNe8sUqVRf1Qq89G7Py9Xuc7PnS41+CbdWJ6AYbdrC0tzC1LXSuZIQOHxBa8Gu47NI/0SQ6MZrxZY/Jkf5ZRQ==" saltValue="bWdhmq5YdRquTuqLV7QVbQ==" spinCount="100000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REESTR_DS">
    <tabColor rgb="FFFFCC99"/>
  </sheetPr>
  <dimension ref="B3:B6"/>
  <sheetViews>
    <sheetView showGridLines="0" zoomScaleNormal="100" workbookViewId="0"/>
  </sheetViews>
  <sheetFormatPr defaultColWidth="9.125" defaultRowHeight="11.4"/>
  <cols>
    <col min="1" max="1" width="9.125" style="384"/>
    <col min="2" max="2" width="66" style="384" customWidth="1"/>
    <col min="3" max="16384" width="9.125" style="384"/>
  </cols>
  <sheetData>
    <row r="3" spans="2:2">
      <c r="B3" s="490" t="s">
        <v>859</v>
      </c>
    </row>
    <row r="4" spans="2:2">
      <c r="B4" s="490" t="s">
        <v>594</v>
      </c>
    </row>
    <row r="5" spans="2:2">
      <c r="B5" s="490" t="s">
        <v>595</v>
      </c>
    </row>
    <row r="6" spans="2:2">
      <c r="B6" s="490" t="s">
        <v>596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modHTTP">
    <tabColor rgb="FFFFCC99"/>
  </sheetPr>
  <dimension ref="A1"/>
  <sheetViews>
    <sheetView showGridLines="0" zoomScaleNormal="100" workbookViewId="0"/>
  </sheetViews>
  <sheetFormatPr defaultRowHeight="11.4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modfrmRezimChoose">
    <tabColor indexed="47"/>
  </sheetPr>
  <dimension ref="A1"/>
  <sheetViews>
    <sheetView showGridLines="0" zoomScaleNormal="85" workbookViewId="0"/>
  </sheetViews>
  <sheetFormatPr defaultColWidth="9.125" defaultRowHeight="11.4"/>
  <cols>
    <col min="1" max="1" width="9.125" style="418"/>
    <col min="2" max="16384" width="9.1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modSheetMain">
    <tabColor rgb="FFFFCC99"/>
  </sheetPr>
  <dimension ref="A1:E8"/>
  <sheetViews>
    <sheetView showGridLines="0" zoomScaleNormal="100" workbookViewId="0"/>
  </sheetViews>
  <sheetFormatPr defaultColWidth="9.125" defaultRowHeight="14.4"/>
  <cols>
    <col min="1" max="1" width="38.375" style="353" customWidth="1"/>
    <col min="2" max="16384" width="9.125" style="353"/>
  </cols>
  <sheetData>
    <row r="1" spans="1:5">
      <c r="A1" s="354" t="s">
        <v>440</v>
      </c>
      <c r="B1" s="354" t="s">
        <v>441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REESTR_VT">
    <tabColor indexed="47"/>
  </sheetPr>
  <dimension ref="A1:B7"/>
  <sheetViews>
    <sheetView showGridLines="0" zoomScaleNormal="100" workbookViewId="0"/>
  </sheetViews>
  <sheetFormatPr defaultColWidth="9.125" defaultRowHeight="11.4"/>
  <cols>
    <col min="1" max="1" width="9.125" style="685"/>
    <col min="2" max="2" width="65.25" style="685" customWidth="1"/>
    <col min="3" max="3" width="41" style="685" customWidth="1"/>
    <col min="4" max="16384" width="9.125" style="685"/>
  </cols>
  <sheetData>
    <row r="1" spans="1:2">
      <c r="A1" s="685" t="s">
        <v>333</v>
      </c>
      <c r="B1" s="685" t="s">
        <v>334</v>
      </c>
    </row>
    <row r="2" spans="1:2">
      <c r="A2" s="685">
        <v>4189680</v>
      </c>
      <c r="B2" s="685" t="s">
        <v>391</v>
      </c>
    </row>
    <row r="3" spans="1:2">
      <c r="A3" s="685">
        <v>4189681</v>
      </c>
      <c r="B3" s="685" t="s">
        <v>388</v>
      </c>
    </row>
    <row r="4" spans="1:2">
      <c r="A4" s="685">
        <v>4189682</v>
      </c>
      <c r="B4" s="685" t="s">
        <v>387</v>
      </c>
    </row>
    <row r="5" spans="1:2">
      <c r="A5" s="685">
        <v>4189683</v>
      </c>
      <c r="B5" s="685" t="s">
        <v>386</v>
      </c>
    </row>
    <row r="6" spans="1:2">
      <c r="A6" s="685">
        <v>4189684</v>
      </c>
      <c r="B6" s="685" t="s">
        <v>390</v>
      </c>
    </row>
    <row r="7" spans="1:2">
      <c r="A7" s="685">
        <v>4189685</v>
      </c>
      <c r="B7" s="685" t="s">
        <v>389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REESTR_VED">
    <tabColor indexed="47"/>
  </sheetPr>
  <dimension ref="A1:B8"/>
  <sheetViews>
    <sheetView showGridLines="0" zoomScaleNormal="100" workbookViewId="0"/>
  </sheetViews>
  <sheetFormatPr defaultColWidth="9.125" defaultRowHeight="11.4"/>
  <cols>
    <col min="1" max="1" width="9.125" style="685"/>
    <col min="2" max="2" width="65.25" style="685" customWidth="1"/>
    <col min="3" max="3" width="41" style="685" customWidth="1"/>
    <col min="4" max="16384" width="9.125" style="685"/>
  </cols>
  <sheetData>
    <row r="1" spans="1:2">
      <c r="A1" s="685" t="s">
        <v>333</v>
      </c>
      <c r="B1" s="685" t="s">
        <v>335</v>
      </c>
    </row>
    <row r="2" spans="1:2">
      <c r="A2" s="685">
        <v>4189671</v>
      </c>
      <c r="B2" s="685" t="s">
        <v>834</v>
      </c>
    </row>
    <row r="3" spans="1:2">
      <c r="A3" s="685">
        <v>4189672</v>
      </c>
      <c r="B3" s="685" t="s">
        <v>835</v>
      </c>
    </row>
    <row r="4" spans="1:2">
      <c r="A4" s="685">
        <v>4189673</v>
      </c>
      <c r="B4" s="685" t="s">
        <v>836</v>
      </c>
    </row>
    <row r="5" spans="1:2">
      <c r="A5" s="685">
        <v>4189674</v>
      </c>
      <c r="B5" s="685" t="s">
        <v>837</v>
      </c>
    </row>
    <row r="6" spans="1:2">
      <c r="A6" s="685">
        <v>4189675</v>
      </c>
      <c r="B6" s="685" t="s">
        <v>838</v>
      </c>
    </row>
    <row r="7" spans="1:2">
      <c r="A7" s="685">
        <v>4189676</v>
      </c>
      <c r="B7" s="685" t="s">
        <v>839</v>
      </c>
    </row>
    <row r="8" spans="1:2">
      <c r="A8" s="685">
        <v>4189677</v>
      </c>
      <c r="B8" s="685" t="s">
        <v>392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frmReestrObj">
    <tabColor indexed="47"/>
  </sheetPr>
  <dimension ref="A1"/>
  <sheetViews>
    <sheetView showGridLines="0" zoomScaleNormal="100" workbookViewId="0"/>
  </sheetViews>
  <sheetFormatPr defaultColWidth="9.125" defaultRowHeight="13.2"/>
  <cols>
    <col min="1" max="16384" width="9.1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llSheetsInThisWorkbook">
    <tabColor indexed="47"/>
  </sheetPr>
  <dimension ref="A1:B163"/>
  <sheetViews>
    <sheetView showGridLines="0" zoomScaleNormal="100" workbookViewId="0"/>
  </sheetViews>
  <sheetFormatPr defaultColWidth="9.125" defaultRowHeight="11.4"/>
  <cols>
    <col min="1" max="1" width="36.25" style="2" customWidth="1"/>
    <col min="2" max="2" width="21.125" style="2" customWidth="1"/>
    <col min="3" max="16384" width="9.125" style="1"/>
  </cols>
  <sheetData>
    <row r="1" spans="1:2">
      <c r="A1" s="3" t="s">
        <v>60</v>
      </c>
      <c r="B1" s="3" t="s">
        <v>61</v>
      </c>
    </row>
    <row r="2" spans="1:2">
      <c r="A2" t="s">
        <v>462</v>
      </c>
      <c r="B2" t="s">
        <v>79</v>
      </c>
    </row>
    <row r="3" spans="1:2">
      <c r="A3" t="s">
        <v>463</v>
      </c>
      <c r="B3" t="s">
        <v>654</v>
      </c>
    </row>
    <row r="4" spans="1:2">
      <c r="A4" t="s">
        <v>464</v>
      </c>
      <c r="B4" t="s">
        <v>563</v>
      </c>
    </row>
    <row r="5" spans="1:2">
      <c r="A5" t="s">
        <v>466</v>
      </c>
      <c r="B5" t="s">
        <v>478</v>
      </c>
    </row>
    <row r="6" spans="1:2">
      <c r="A6" t="s">
        <v>465</v>
      </c>
      <c r="B6" t="s">
        <v>479</v>
      </c>
    </row>
    <row r="7" spans="1:2">
      <c r="A7" t="s">
        <v>583</v>
      </c>
      <c r="B7" t="s">
        <v>480</v>
      </c>
    </row>
    <row r="8" spans="1:2">
      <c r="A8" t="s">
        <v>468</v>
      </c>
      <c r="B8" t="s">
        <v>564</v>
      </c>
    </row>
    <row r="9" spans="1:2">
      <c r="A9" t="s">
        <v>584</v>
      </c>
      <c r="B9" t="s">
        <v>481</v>
      </c>
    </row>
    <row r="10" spans="1:2">
      <c r="A10" t="s">
        <v>469</v>
      </c>
      <c r="B10" t="s">
        <v>482</v>
      </c>
    </row>
    <row r="11" spans="1:2">
      <c r="A11" t="s">
        <v>585</v>
      </c>
      <c r="B11" t="s">
        <v>483</v>
      </c>
    </row>
    <row r="12" spans="1:2">
      <c r="A12" t="s">
        <v>470</v>
      </c>
      <c r="B12" t="s">
        <v>338</v>
      </c>
    </row>
    <row r="13" spans="1:2">
      <c r="A13" t="s">
        <v>586</v>
      </c>
      <c r="B13" t="s">
        <v>64</v>
      </c>
    </row>
    <row r="14" spans="1:2">
      <c r="A14" t="s">
        <v>467</v>
      </c>
      <c r="B14" t="s">
        <v>423</v>
      </c>
    </row>
    <row r="15" spans="1:2">
      <c r="A15" t="s">
        <v>587</v>
      </c>
      <c r="B15" t="s">
        <v>492</v>
      </c>
    </row>
    <row r="16" spans="1:2">
      <c r="A16" t="s">
        <v>471</v>
      </c>
      <c r="B16" t="s">
        <v>253</v>
      </c>
    </row>
    <row r="17" spans="1:2">
      <c r="A17" t="s">
        <v>588</v>
      </c>
      <c r="B17" t="s">
        <v>77</v>
      </c>
    </row>
    <row r="18" spans="1:2">
      <c r="A18" t="s">
        <v>472</v>
      </c>
      <c r="B18" t="s">
        <v>66</v>
      </c>
    </row>
    <row r="19" spans="1:2">
      <c r="A19" t="s">
        <v>671</v>
      </c>
      <c r="B19" t="s">
        <v>78</v>
      </c>
    </row>
    <row r="20" spans="1:2">
      <c r="A20" t="s">
        <v>562</v>
      </c>
      <c r="B20" t="s">
        <v>484</v>
      </c>
    </row>
    <row r="21" spans="1:2">
      <c r="A21" t="s">
        <v>473</v>
      </c>
      <c r="B21" t="s">
        <v>76</v>
      </c>
    </row>
    <row r="22" spans="1:2">
      <c r="A22" t="s">
        <v>474</v>
      </c>
      <c r="B22" t="s">
        <v>65</v>
      </c>
    </row>
    <row r="23" spans="1:2">
      <c r="A23" t="s">
        <v>475</v>
      </c>
      <c r="B23" t="s">
        <v>67</v>
      </c>
    </row>
    <row r="24" spans="1:2">
      <c r="A24" t="s">
        <v>476</v>
      </c>
      <c r="B24" t="s">
        <v>421</v>
      </c>
    </row>
    <row r="25" spans="1:2">
      <c r="A25" t="s">
        <v>477</v>
      </c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422</v>
      </c>
    </row>
    <row r="29" spans="1:2">
      <c r="A29"/>
      <c r="B29" t="s">
        <v>655</v>
      </c>
    </row>
    <row r="30" spans="1:2">
      <c r="A30"/>
      <c r="B30" t="s">
        <v>485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589</v>
      </c>
    </row>
    <row r="34" spans="1:2">
      <c r="A34"/>
      <c r="B34" t="s">
        <v>565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SH_et_union_vert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Instruction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00">
    <tabColor rgb="FFCCCCFF"/>
  </sheetPr>
  <dimension ref="A1:L52"/>
  <sheetViews>
    <sheetView showGridLines="0" topLeftCell="D1" zoomScaleNormal="100" workbookViewId="0">
      <selection activeCell="F33" sqref="F33"/>
    </sheetView>
  </sheetViews>
  <sheetFormatPr defaultColWidth="9.125" defaultRowHeight="11.4"/>
  <cols>
    <col min="1" max="1" width="10.75" style="291" hidden="1" customWidth="1"/>
    <col min="2" max="2" width="10.75" style="90" hidden="1" customWidth="1"/>
    <col min="3" max="3" width="3.75" style="19" hidden="1" customWidth="1"/>
    <col min="4" max="4" width="1.75" style="22" customWidth="1"/>
    <col min="5" max="5" width="55.25" style="22" customWidth="1"/>
    <col min="6" max="6" width="50.75" style="22" customWidth="1"/>
    <col min="7" max="7" width="3.75" style="21" customWidth="1"/>
    <col min="8" max="8" width="9.125" style="22"/>
    <col min="9" max="9" width="9.125" style="54"/>
    <col min="10" max="10" width="30" style="22" customWidth="1"/>
    <col min="11" max="16384" width="9.125" style="22"/>
  </cols>
  <sheetData>
    <row r="1" spans="1:12" s="524" customFormat="1" ht="3" customHeight="1">
      <c r="A1" s="522"/>
      <c r="B1" s="523"/>
      <c r="F1" s="524">
        <v>26506574</v>
      </c>
      <c r="G1" s="525"/>
      <c r="I1" s="525"/>
    </row>
    <row r="2" spans="1:12" s="17" customFormat="1" ht="13.8">
      <c r="A2" s="290"/>
      <c r="B2" s="90"/>
      <c r="E2" s="530" t="e">
        <f ca="1">"Код шаблона: " &amp; GetCode()</f>
        <v>#NAME?</v>
      </c>
      <c r="F2" s="602"/>
      <c r="G2" s="529"/>
      <c r="H2" s="529"/>
      <c r="I2" s="529"/>
      <c r="J2" s="529"/>
      <c r="K2" s="529"/>
      <c r="L2" s="529"/>
    </row>
    <row r="3" spans="1:12" ht="13.8">
      <c r="E3" s="531" t="e">
        <f ca="1">"Версия " &amp; GetVersion()</f>
        <v>#NAME?</v>
      </c>
      <c r="F3" s="602"/>
      <c r="G3" s="42"/>
      <c r="H3" s="42"/>
      <c r="I3" s="42"/>
      <c r="J3" s="42"/>
      <c r="K3" s="42"/>
      <c r="L3" s="386"/>
    </row>
    <row r="4" spans="1:12" s="509" customFormat="1" ht="5.4">
      <c r="A4" s="503"/>
      <c r="B4" s="504"/>
      <c r="C4" s="505"/>
      <c r="D4" s="506"/>
      <c r="E4" s="526"/>
      <c r="F4" s="527"/>
      <c r="G4" s="528"/>
      <c r="I4" s="510"/>
    </row>
    <row r="5" spans="1:12" ht="22.2">
      <c r="D5" s="23"/>
      <c r="E5" s="714" t="s">
        <v>495</v>
      </c>
      <c r="F5" s="715"/>
      <c r="G5" s="592"/>
      <c r="J5" s="439"/>
    </row>
    <row r="6" spans="1:12" s="509" customFormat="1" ht="5.4">
      <c r="A6" s="503"/>
      <c r="B6" s="504"/>
      <c r="C6" s="505"/>
      <c r="D6" s="506"/>
      <c r="E6" s="511"/>
      <c r="F6" s="512"/>
      <c r="G6" s="513"/>
      <c r="I6" s="510"/>
    </row>
    <row r="7" spans="1:12" ht="27.6">
      <c r="D7" s="23"/>
      <c r="E7" s="24" t="s">
        <v>55</v>
      </c>
      <c r="F7" s="466" t="s">
        <v>134</v>
      </c>
      <c r="G7" s="521"/>
    </row>
    <row r="8" spans="1:12" s="509" customFormat="1" ht="5.4">
      <c r="A8" s="503"/>
      <c r="B8" s="504"/>
      <c r="C8" s="505"/>
      <c r="D8" s="506"/>
      <c r="E8" s="507"/>
      <c r="F8" s="508"/>
      <c r="G8" s="506"/>
      <c r="I8" s="510"/>
    </row>
    <row r="9" spans="1:12" ht="34.200000000000003">
      <c r="D9" s="23"/>
      <c r="E9" s="24" t="s">
        <v>541</v>
      </c>
      <c r="F9" s="484" t="s">
        <v>88</v>
      </c>
      <c r="G9" s="520"/>
    </row>
    <row r="10" spans="1:12" s="509" customFormat="1" ht="5.4">
      <c r="A10" s="514"/>
      <c r="B10" s="504"/>
      <c r="C10" s="505"/>
      <c r="D10" s="515"/>
      <c r="E10" s="511"/>
      <c r="F10" s="516"/>
      <c r="G10" s="517"/>
      <c r="I10" s="510"/>
    </row>
    <row r="11" spans="1:12" ht="27.6">
      <c r="A11" s="293"/>
      <c r="D11" s="23"/>
      <c r="E11" s="81" t="s">
        <v>539</v>
      </c>
      <c r="F11" s="687" t="s">
        <v>843</v>
      </c>
      <c r="G11" s="518"/>
    </row>
    <row r="12" spans="1:12" ht="27.6">
      <c r="D12" s="23"/>
      <c r="E12" s="81" t="s">
        <v>540</v>
      </c>
      <c r="F12" s="687" t="s">
        <v>844</v>
      </c>
      <c r="G12" s="520"/>
    </row>
    <row r="13" spans="1:12" s="619" customFormat="1" ht="4.2">
      <c r="A13" s="625"/>
      <c r="B13" s="632"/>
      <c r="C13" s="624"/>
      <c r="D13" s="623"/>
      <c r="E13" s="622"/>
      <c r="F13" s="621"/>
      <c r="G13" s="620"/>
      <c r="I13" s="633"/>
    </row>
    <row r="14" spans="1:12" ht="27.6">
      <c r="D14" s="23"/>
      <c r="E14" s="81" t="s">
        <v>378</v>
      </c>
      <c r="F14" s="652" t="s">
        <v>45</v>
      </c>
      <c r="G14" s="520"/>
    </row>
    <row r="15" spans="1:12" ht="27.6" hidden="1">
      <c r="D15" s="23"/>
      <c r="E15" s="81" t="s">
        <v>302</v>
      </c>
      <c r="F15" s="640" t="s">
        <v>711</v>
      </c>
      <c r="G15" s="520"/>
    </row>
    <row r="16" spans="1:12" ht="27.6" hidden="1">
      <c r="D16" s="23"/>
      <c r="E16" s="81" t="s">
        <v>696</v>
      </c>
      <c r="F16" s="640"/>
      <c r="G16" s="520"/>
    </row>
    <row r="17" spans="1:9" s="628" customFormat="1" ht="20.399999999999999">
      <c r="A17" s="631"/>
      <c r="B17" s="90"/>
      <c r="C17" s="626"/>
      <c r="D17" s="629"/>
      <c r="E17" s="630"/>
      <c r="F17" s="642" t="s">
        <v>701</v>
      </c>
      <c r="G17" s="627"/>
      <c r="I17" s="54"/>
    </row>
    <row r="18" spans="1:9" ht="27.6">
      <c r="D18" s="23"/>
      <c r="E18" s="81" t="s">
        <v>577</v>
      </c>
      <c r="F18" s="652" t="s">
        <v>848</v>
      </c>
      <c r="G18" s="520"/>
    </row>
    <row r="19" spans="1:9" ht="27.6">
      <c r="D19" s="23"/>
      <c r="E19" s="81" t="s">
        <v>685</v>
      </c>
      <c r="F19" s="653" t="s">
        <v>849</v>
      </c>
      <c r="G19" s="520"/>
    </row>
    <row r="20" spans="1:9" ht="27.6">
      <c r="D20" s="23"/>
      <c r="E20" s="81" t="s">
        <v>684</v>
      </c>
      <c r="F20" s="652" t="s">
        <v>850</v>
      </c>
      <c r="G20" s="520"/>
    </row>
    <row r="21" spans="1:9" ht="27.6">
      <c r="D21" s="23"/>
      <c r="E21" s="81" t="s">
        <v>576</v>
      </c>
      <c r="F21" s="652" t="s">
        <v>851</v>
      </c>
      <c r="G21" s="520"/>
    </row>
    <row r="22" spans="1:9" s="636" customFormat="1" ht="20.399999999999999" hidden="1">
      <c r="A22" s="639"/>
      <c r="B22" s="90"/>
      <c r="C22" s="634"/>
      <c r="D22" s="637"/>
      <c r="E22" s="638"/>
      <c r="F22" s="643" t="s">
        <v>702</v>
      </c>
      <c r="G22" s="635"/>
      <c r="I22" s="54"/>
    </row>
    <row r="23" spans="1:9" s="636" customFormat="1" ht="27.6" hidden="1">
      <c r="A23" s="639"/>
      <c r="B23" s="90"/>
      <c r="C23" s="634"/>
      <c r="D23" s="637"/>
      <c r="E23" s="644" t="s">
        <v>703</v>
      </c>
      <c r="F23" s="654"/>
      <c r="G23" s="641"/>
      <c r="I23" s="54"/>
    </row>
    <row r="24" spans="1:9" s="636" customFormat="1" ht="27.6" hidden="1">
      <c r="A24" s="639"/>
      <c r="B24" s="90"/>
      <c r="C24" s="634"/>
      <c r="D24" s="637"/>
      <c r="E24" s="644" t="s">
        <v>704</v>
      </c>
      <c r="F24" s="640"/>
      <c r="G24" s="641"/>
      <c r="I24" s="54"/>
    </row>
    <row r="25" spans="1:9" s="636" customFormat="1" ht="27.6" hidden="1">
      <c r="A25" s="639"/>
      <c r="B25" s="90"/>
      <c r="C25" s="634"/>
      <c r="D25" s="637"/>
      <c r="E25" s="644" t="s">
        <v>705</v>
      </c>
      <c r="F25" s="654"/>
      <c r="G25" s="641"/>
      <c r="I25" s="54"/>
    </row>
    <row r="26" spans="1:9" s="636" customFormat="1" ht="27.6" hidden="1">
      <c r="A26" s="639"/>
      <c r="B26" s="90"/>
      <c r="C26" s="634"/>
      <c r="D26" s="637"/>
      <c r="E26" s="644" t="s">
        <v>576</v>
      </c>
      <c r="F26" s="654"/>
      <c r="G26" s="641"/>
      <c r="I26" s="54"/>
    </row>
    <row r="27" spans="1:9" s="509" customFormat="1" ht="35.1" customHeight="1">
      <c r="A27" s="514"/>
      <c r="B27" s="504"/>
      <c r="C27" s="505"/>
      <c r="D27" s="515"/>
      <c r="E27" s="511"/>
      <c r="F27" s="516"/>
      <c r="G27" s="517"/>
      <c r="I27" s="510"/>
    </row>
    <row r="28" spans="1:9" ht="27.6">
      <c r="D28" s="23"/>
      <c r="E28" s="81" t="s">
        <v>173</v>
      </c>
      <c r="F28" s="484" t="s">
        <v>88</v>
      </c>
      <c r="G28" s="520"/>
    </row>
    <row r="29" spans="1:9" ht="27.6">
      <c r="C29" s="27"/>
      <c r="D29" s="28"/>
      <c r="E29" s="29" t="s">
        <v>82</v>
      </c>
      <c r="F29" s="467" t="s">
        <v>846</v>
      </c>
      <c r="G29" s="519"/>
    </row>
    <row r="30" spans="1:9" ht="27.6" hidden="1">
      <c r="C30" s="27"/>
      <c r="D30" s="28"/>
      <c r="E30" s="51" t="s">
        <v>206</v>
      </c>
      <c r="F30" s="645"/>
      <c r="G30" s="519"/>
    </row>
    <row r="31" spans="1:9" ht="27.6">
      <c r="C31" s="27"/>
      <c r="D31" s="28"/>
      <c r="E31" s="29" t="s">
        <v>56</v>
      </c>
      <c r="F31" s="467" t="s">
        <v>847</v>
      </c>
      <c r="G31" s="519"/>
    </row>
    <row r="32" spans="1:9" ht="27.6">
      <c r="C32" s="27"/>
      <c r="D32" s="28"/>
      <c r="E32" s="29" t="s">
        <v>57</v>
      </c>
      <c r="F32" s="467" t="s">
        <v>845</v>
      </c>
      <c r="G32" s="519"/>
      <c r="H32" s="30"/>
    </row>
    <row r="33" spans="1:9" s="509" customFormat="1" ht="5.4">
      <c r="A33" s="514"/>
      <c r="B33" s="504"/>
      <c r="C33" s="505"/>
      <c r="D33" s="515"/>
      <c r="E33" s="511"/>
      <c r="F33" s="516"/>
      <c r="G33" s="517"/>
      <c r="I33" s="510"/>
    </row>
    <row r="34" spans="1:9" ht="27.6">
      <c r="A34" s="292"/>
      <c r="D34" s="25"/>
      <c r="E34" s="81" t="s">
        <v>246</v>
      </c>
      <c r="F34" s="655" t="s">
        <v>207</v>
      </c>
      <c r="G34" s="518"/>
    </row>
    <row r="35" spans="1:9" s="509" customFormat="1" ht="5.4">
      <c r="A35" s="503"/>
      <c r="B35" s="504"/>
      <c r="C35" s="505"/>
      <c r="D35" s="506"/>
      <c r="E35" s="507"/>
      <c r="F35" s="508"/>
      <c r="G35" s="506"/>
      <c r="I35" s="510"/>
    </row>
    <row r="36" spans="1:9" ht="27.6">
      <c r="B36" s="253"/>
      <c r="D36" s="23"/>
      <c r="E36" s="81" t="s">
        <v>496</v>
      </c>
      <c r="F36" s="484" t="s">
        <v>87</v>
      </c>
      <c r="G36" s="520"/>
      <c r="I36" s="18"/>
    </row>
    <row r="37" spans="1:9" s="509" customFormat="1" ht="5.4">
      <c r="A37" s="514"/>
      <c r="B37" s="504"/>
      <c r="C37" s="505"/>
      <c r="D37" s="515"/>
      <c r="E37" s="511"/>
      <c r="F37" s="516"/>
      <c r="G37" s="517"/>
      <c r="I37" s="510"/>
    </row>
    <row r="38" spans="1:9" ht="27.6">
      <c r="A38" s="294"/>
      <c r="B38" s="92"/>
      <c r="D38" s="32"/>
      <c r="E38" s="31" t="s">
        <v>624</v>
      </c>
      <c r="F38" s="652" t="s">
        <v>852</v>
      </c>
      <c r="G38" s="518"/>
    </row>
    <row r="39" spans="1:9" ht="27.6">
      <c r="A39" s="294"/>
      <c r="B39" s="92"/>
      <c r="D39" s="32"/>
      <c r="E39" s="40" t="s">
        <v>625</v>
      </c>
      <c r="F39" s="652" t="s">
        <v>853</v>
      </c>
      <c r="G39" s="518"/>
    </row>
    <row r="40" spans="1:9" ht="20.399999999999999">
      <c r="D40" s="23"/>
      <c r="E40" s="24"/>
      <c r="F40" s="605" t="s">
        <v>656</v>
      </c>
      <c r="G40" s="20"/>
    </row>
    <row r="41" spans="1:9" ht="27.6">
      <c r="A41" s="294"/>
      <c r="D41" s="20"/>
      <c r="E41" s="603" t="s">
        <v>90</v>
      </c>
      <c r="F41" s="664" t="s">
        <v>854</v>
      </c>
      <c r="G41" s="518"/>
    </row>
    <row r="42" spans="1:9" ht="27.6">
      <c r="A42" s="294"/>
      <c r="B42" s="92"/>
      <c r="D42" s="32"/>
      <c r="E42" s="603" t="s">
        <v>91</v>
      </c>
      <c r="F42" s="664" t="s">
        <v>855</v>
      </c>
      <c r="G42" s="518"/>
    </row>
    <row r="43" spans="1:9" ht="27.6">
      <c r="A43" s="294"/>
      <c r="B43" s="92"/>
      <c r="D43" s="32"/>
      <c r="E43" s="603" t="s">
        <v>657</v>
      </c>
      <c r="F43" s="664" t="s">
        <v>856</v>
      </c>
      <c r="G43" s="518"/>
    </row>
    <row r="44" spans="1:9" ht="27.6">
      <c r="D44" s="23"/>
      <c r="E44" s="604" t="s">
        <v>658</v>
      </c>
      <c r="F44" s="664" t="s">
        <v>857</v>
      </c>
      <c r="G44" s="520"/>
    </row>
    <row r="45" spans="1:9" ht="20.100000000000001" customHeight="1">
      <c r="A45" s="294"/>
      <c r="D45" s="20"/>
      <c r="F45" s="206"/>
      <c r="G45" s="26"/>
    </row>
    <row r="46" spans="1:9" ht="20.399999999999999">
      <c r="A46" s="294"/>
      <c r="B46" s="92"/>
      <c r="D46" s="32"/>
      <c r="E46" s="31"/>
      <c r="F46" s="207"/>
      <c r="G46" s="26"/>
    </row>
    <row r="47" spans="1:9" ht="20.399999999999999">
      <c r="A47" s="294"/>
      <c r="B47" s="92"/>
      <c r="D47" s="32"/>
      <c r="E47" s="31"/>
      <c r="F47" s="207"/>
      <c r="G47" s="26"/>
    </row>
    <row r="48" spans="1:9" ht="20.399999999999999">
      <c r="A48" s="294"/>
      <c r="B48" s="92"/>
      <c r="D48" s="32"/>
      <c r="E48" s="40"/>
      <c r="F48" s="207"/>
      <c r="G48" s="26"/>
    </row>
    <row r="49" spans="1:9" ht="20.399999999999999">
      <c r="A49" s="294"/>
      <c r="B49" s="92"/>
      <c r="D49" s="32"/>
      <c r="E49" s="31"/>
      <c r="F49" s="207"/>
      <c r="G49" s="26"/>
    </row>
    <row r="52" spans="1:9">
      <c r="E52" s="716"/>
      <c r="F52" s="716"/>
      <c r="G52" s="716"/>
      <c r="H52" s="716"/>
      <c r="I52" s="716"/>
    </row>
  </sheetData>
  <sheetProtection algorithmName="SHA-512" hashValue="Z1UCbepK3AX+4Kq7a9Cphin9Ju+thdWkiZPjhoFuyp+av70kwyMeTWlJincA55cHtZ8erI50pr6pFw2gQidKUA==" saltValue="ZwKmuAQMqXN2pvTMCJGtig==" spinCount="100000" sheet="1" objects="1" scenarios="1" formatColumns="0" formatRows="0"/>
  <dataConsolidate leftLabels="1" link="1"/>
  <mergeCells count="2">
    <mergeCell ref="E5:F5"/>
    <mergeCell ref="E52:I52"/>
  </mergeCells>
  <phoneticPr fontId="9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 xr:uid="{00000000-0002-0000-03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3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3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3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300-000004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odRegion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Reestr">
    <tabColor indexed="47"/>
  </sheetPr>
  <dimension ref="A1:A19"/>
  <sheetViews>
    <sheetView showGridLines="0" zoomScaleNormal="100" workbookViewId="0"/>
  </sheetViews>
  <sheetFormatPr defaultRowHeight="11.4"/>
  <cols>
    <col min="1" max="1" width="49.1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frmReestr">
    <tabColor indexed="47"/>
  </sheetPr>
  <dimension ref="A1"/>
  <sheetViews>
    <sheetView showGridLines="0" zoomScaleNormal="100" workbookViewId="0"/>
  </sheetViews>
  <sheetFormatPr defaultColWidth="9.125" defaultRowHeight="11.4"/>
  <cols>
    <col min="1" max="1" width="9.125" style="15"/>
    <col min="2" max="16384" width="9.1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UpdTemplMain">
    <tabColor indexed="47"/>
  </sheetPr>
  <dimension ref="AA1:AJ1"/>
  <sheetViews>
    <sheetView showGridLines="0" zoomScaleNormal="100" workbookViewId="0"/>
  </sheetViews>
  <sheetFormatPr defaultColWidth="9.125" defaultRowHeight="11.4"/>
  <cols>
    <col min="1" max="26" width="9.125" style="7"/>
    <col min="27" max="36" width="9.125" style="8"/>
    <col min="37" max="16384" width="9.1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SH_REESTR_ORG">
    <tabColor indexed="47"/>
  </sheetPr>
  <dimension ref="A1"/>
  <sheetViews>
    <sheetView showGridLines="0" zoomScaleNormal="100" workbookViewId="0"/>
  </sheetViews>
  <sheetFormatPr defaultColWidth="9.125" defaultRowHeight="11.4"/>
  <cols>
    <col min="1" max="2" width="9.125" style="4"/>
    <col min="3" max="3" width="20.75" style="4" customWidth="1"/>
    <col min="4" max="4" width="25.125" style="4" customWidth="1"/>
    <col min="5" max="16384" width="9.125" style="4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ClassifierValidat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Prov">
    <tabColor indexed="47"/>
  </sheetPr>
  <dimension ref="A1"/>
  <sheetViews>
    <sheetView showGridLines="0" zoomScaleNormal="100" workbookViewId="0"/>
  </sheetViews>
  <sheetFormatPr defaultColWidth="9.125" defaultRowHeight="13.2"/>
  <cols>
    <col min="1" max="16384" width="9.1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Hyp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modServiceModul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modList01">
    <tabColor indexed="47"/>
  </sheetPr>
  <dimension ref="A1:A424"/>
  <sheetViews>
    <sheetView showGridLines="0" zoomScaleNormal="100" workbookViewId="0"/>
  </sheetViews>
  <sheetFormatPr defaultRowHeight="11.4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ColWidth="9.125" defaultRowHeight="13.8"/>
  <cols>
    <col min="1" max="1" width="9.125" style="130" hidden="1" customWidth="1"/>
    <col min="2" max="2" width="9.125" style="35" hidden="1" customWidth="1"/>
    <col min="3" max="3" width="3.75" style="357" customWidth="1"/>
    <col min="4" max="4" width="6.25" style="35" customWidth="1"/>
    <col min="5" max="5" width="46.375" style="35" customWidth="1"/>
    <col min="6" max="6" width="3.75" style="35" customWidth="1"/>
    <col min="7" max="7" width="5.75" style="35" customWidth="1"/>
    <col min="8" max="8" width="41.375" style="35" bestFit="1" customWidth="1"/>
    <col min="9" max="9" width="3.75" style="35" customWidth="1"/>
    <col min="10" max="10" width="5.75" style="35" customWidth="1"/>
    <col min="11" max="11" width="32.625" style="35" customWidth="1"/>
    <col min="12" max="12" width="14.875" style="35" customWidth="1"/>
    <col min="13" max="13" width="3.75" style="317" hidden="1" customWidth="1"/>
    <col min="14" max="16" width="9.125" style="317" hidden="1" customWidth="1"/>
    <col min="17" max="17" width="25.75" style="497" hidden="1" customWidth="1"/>
    <col min="18" max="18" width="14.375" style="317" hidden="1" customWidth="1"/>
    <col min="19" max="22" width="9.125" style="493"/>
    <col min="23" max="16384" width="9.125" style="35"/>
  </cols>
  <sheetData>
    <row r="1" spans="1:256" s="298" customFormat="1" ht="16.5" hidden="1" customHeight="1">
      <c r="C1" s="487"/>
      <c r="H1" s="487"/>
      <c r="I1" s="487"/>
      <c r="J1" s="487"/>
      <c r="K1" s="487" t="s">
        <v>593</v>
      </c>
      <c r="L1" s="498" t="s">
        <v>449</v>
      </c>
      <c r="M1" s="533" t="s">
        <v>592</v>
      </c>
      <c r="N1" s="533"/>
      <c r="O1" s="533"/>
      <c r="P1" s="533"/>
      <c r="Q1" s="534"/>
      <c r="R1" s="533"/>
      <c r="S1" s="533"/>
      <c r="T1" s="533"/>
      <c r="U1" s="533"/>
      <c r="V1" s="533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  <c r="CQ1" s="498"/>
      <c r="CR1" s="498"/>
      <c r="CS1" s="498"/>
      <c r="CT1" s="498"/>
      <c r="CU1" s="498"/>
      <c r="CV1" s="498"/>
      <c r="CW1" s="498"/>
      <c r="CX1" s="498"/>
      <c r="CY1" s="498"/>
      <c r="CZ1" s="498"/>
      <c r="DA1" s="498"/>
      <c r="DB1" s="498"/>
      <c r="DC1" s="498"/>
      <c r="DD1" s="498"/>
      <c r="DE1" s="498"/>
      <c r="DF1" s="498"/>
      <c r="DG1" s="498"/>
      <c r="DH1" s="498"/>
      <c r="DI1" s="498"/>
      <c r="DJ1" s="498"/>
      <c r="DK1" s="498"/>
      <c r="DL1" s="498"/>
      <c r="DM1" s="498"/>
      <c r="DN1" s="498"/>
      <c r="DO1" s="498"/>
      <c r="DP1" s="498"/>
      <c r="DQ1" s="498"/>
      <c r="DR1" s="498"/>
      <c r="DS1" s="498"/>
      <c r="DT1" s="498"/>
      <c r="DU1" s="498"/>
      <c r="DV1" s="498"/>
      <c r="DW1" s="498"/>
      <c r="DX1" s="498"/>
      <c r="DY1" s="498"/>
      <c r="DZ1" s="498"/>
      <c r="EA1" s="498"/>
      <c r="EB1" s="498"/>
      <c r="EC1" s="498"/>
      <c r="ED1" s="498"/>
      <c r="EE1" s="498"/>
      <c r="EF1" s="498"/>
      <c r="EG1" s="498"/>
      <c r="EH1" s="498"/>
      <c r="EI1" s="498"/>
      <c r="EJ1" s="498"/>
      <c r="EK1" s="498"/>
      <c r="EL1" s="498"/>
      <c r="EM1" s="498"/>
      <c r="EN1" s="498"/>
      <c r="EO1" s="498"/>
      <c r="EP1" s="498"/>
      <c r="EQ1" s="498"/>
      <c r="ER1" s="498"/>
      <c r="ES1" s="498"/>
      <c r="ET1" s="498"/>
      <c r="EU1" s="498"/>
      <c r="EV1" s="498"/>
      <c r="EW1" s="498"/>
      <c r="EX1" s="498"/>
      <c r="EY1" s="498"/>
      <c r="EZ1" s="498"/>
      <c r="FA1" s="498"/>
      <c r="FB1" s="498"/>
      <c r="FC1" s="498"/>
      <c r="FD1" s="498"/>
      <c r="FE1" s="498"/>
      <c r="FF1" s="498"/>
      <c r="FG1" s="498"/>
      <c r="FH1" s="498"/>
      <c r="FI1" s="498"/>
      <c r="FJ1" s="498"/>
      <c r="FK1" s="498"/>
      <c r="FL1" s="498"/>
      <c r="FM1" s="498"/>
      <c r="FN1" s="498"/>
      <c r="FO1" s="498"/>
      <c r="FP1" s="498"/>
      <c r="FQ1" s="498"/>
      <c r="FR1" s="498"/>
      <c r="FS1" s="498"/>
      <c r="FT1" s="498"/>
      <c r="FU1" s="498"/>
      <c r="FV1" s="498"/>
      <c r="FW1" s="498"/>
      <c r="FX1" s="498"/>
      <c r="FY1" s="498"/>
      <c r="FZ1" s="498"/>
      <c r="GA1" s="498"/>
      <c r="GB1" s="498"/>
      <c r="GC1" s="498"/>
      <c r="GD1" s="498"/>
      <c r="GE1" s="498"/>
      <c r="GF1" s="498"/>
      <c r="GG1" s="498"/>
      <c r="GH1" s="498"/>
      <c r="GI1" s="498"/>
      <c r="GJ1" s="498"/>
      <c r="GK1" s="498"/>
      <c r="GL1" s="498"/>
      <c r="GM1" s="498"/>
      <c r="GN1" s="498"/>
      <c r="GO1" s="498"/>
      <c r="GP1" s="498"/>
      <c r="GQ1" s="498"/>
      <c r="GR1" s="498"/>
      <c r="GS1" s="498"/>
      <c r="GT1" s="498"/>
      <c r="GU1" s="498"/>
      <c r="GV1" s="498"/>
      <c r="GW1" s="498"/>
      <c r="GX1" s="498"/>
      <c r="GY1" s="498"/>
      <c r="GZ1" s="498"/>
      <c r="HA1" s="498"/>
      <c r="HB1" s="498"/>
      <c r="HC1" s="498"/>
      <c r="HD1" s="498"/>
      <c r="HE1" s="498"/>
      <c r="HF1" s="498"/>
      <c r="HG1" s="498"/>
      <c r="HH1" s="498"/>
      <c r="HI1" s="498"/>
      <c r="HJ1" s="498"/>
      <c r="HK1" s="498"/>
      <c r="HL1" s="498"/>
      <c r="HM1" s="498"/>
      <c r="HN1" s="498"/>
      <c r="HO1" s="498"/>
      <c r="HP1" s="498"/>
      <c r="HQ1" s="498"/>
      <c r="HR1" s="498"/>
      <c r="HS1" s="498"/>
      <c r="HT1" s="498"/>
      <c r="HU1" s="498"/>
      <c r="HV1" s="498"/>
      <c r="HW1" s="498"/>
      <c r="HX1" s="498"/>
      <c r="HY1" s="498"/>
      <c r="HZ1" s="498"/>
      <c r="IA1" s="498"/>
      <c r="IB1" s="498"/>
      <c r="IC1" s="498"/>
      <c r="ID1" s="498"/>
      <c r="IE1" s="498"/>
      <c r="IF1" s="498"/>
      <c r="IG1" s="498"/>
      <c r="IH1" s="498"/>
      <c r="II1" s="498"/>
      <c r="IJ1" s="498"/>
      <c r="IK1" s="498"/>
      <c r="IL1" s="498"/>
      <c r="IM1" s="498"/>
      <c r="IN1" s="498"/>
      <c r="IO1" s="498"/>
      <c r="IP1" s="498"/>
      <c r="IQ1" s="498"/>
      <c r="IR1" s="498"/>
      <c r="IS1" s="498"/>
      <c r="IT1" s="498"/>
      <c r="IU1" s="498"/>
      <c r="IV1" s="498"/>
    </row>
    <row r="2" spans="1:256" s="502" customFormat="1" ht="16.5" hidden="1" customHeight="1">
      <c r="A2" s="499"/>
      <c r="B2" s="499"/>
      <c r="C2" s="500"/>
      <c r="D2" s="499"/>
      <c r="E2" s="499"/>
      <c r="F2" s="499"/>
      <c r="G2" s="499"/>
      <c r="H2" s="499"/>
      <c r="I2" s="499"/>
      <c r="J2" s="499"/>
      <c r="K2" s="499"/>
      <c r="L2" s="499"/>
      <c r="M2" s="533"/>
      <c r="N2" s="533"/>
      <c r="O2" s="533"/>
      <c r="P2" s="533"/>
      <c r="Q2" s="534"/>
      <c r="R2" s="533"/>
      <c r="S2" s="501"/>
      <c r="T2" s="501"/>
      <c r="U2" s="501"/>
      <c r="V2" s="501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/>
      <c r="BQ2" s="500"/>
      <c r="BR2" s="500"/>
      <c r="BS2" s="500"/>
      <c r="BT2" s="500"/>
      <c r="BU2" s="500"/>
      <c r="BV2" s="500"/>
      <c r="BW2" s="500"/>
      <c r="BX2" s="500"/>
      <c r="BY2" s="500"/>
      <c r="BZ2" s="500"/>
      <c r="CA2" s="500"/>
      <c r="CB2" s="500"/>
      <c r="CC2" s="500"/>
      <c r="CD2" s="500"/>
      <c r="CE2" s="500"/>
      <c r="CF2" s="500"/>
      <c r="CG2" s="500"/>
      <c r="CH2" s="500"/>
      <c r="CI2" s="500"/>
      <c r="CJ2" s="500"/>
      <c r="CK2" s="500"/>
      <c r="CL2" s="500"/>
      <c r="CM2" s="500"/>
      <c r="CN2" s="500"/>
      <c r="CO2" s="500"/>
      <c r="CP2" s="500"/>
      <c r="CQ2" s="500"/>
      <c r="CR2" s="500"/>
      <c r="CS2" s="500"/>
      <c r="CT2" s="500"/>
      <c r="CU2" s="500"/>
      <c r="CV2" s="500"/>
      <c r="CW2" s="500"/>
      <c r="CX2" s="500"/>
      <c r="CY2" s="500"/>
      <c r="CZ2" s="500"/>
      <c r="DA2" s="500"/>
      <c r="DB2" s="500"/>
      <c r="DC2" s="500"/>
      <c r="DD2" s="500"/>
      <c r="DE2" s="500"/>
      <c r="DF2" s="500"/>
      <c r="DG2" s="500"/>
      <c r="DH2" s="500"/>
      <c r="DI2" s="500"/>
      <c r="DJ2" s="500"/>
      <c r="DK2" s="500"/>
      <c r="DL2" s="500"/>
      <c r="DM2" s="500"/>
      <c r="DN2" s="500"/>
      <c r="DO2" s="500"/>
      <c r="DP2" s="500"/>
      <c r="DQ2" s="500"/>
      <c r="DR2" s="500"/>
      <c r="DS2" s="500"/>
      <c r="DT2" s="500"/>
      <c r="DU2" s="500"/>
      <c r="DV2" s="500"/>
      <c r="DW2" s="500"/>
      <c r="DX2" s="500"/>
      <c r="DY2" s="500"/>
      <c r="DZ2" s="500"/>
      <c r="EA2" s="500"/>
      <c r="EB2" s="500"/>
      <c r="EC2" s="500"/>
      <c r="ED2" s="500"/>
      <c r="EE2" s="500"/>
      <c r="EF2" s="500"/>
      <c r="EG2" s="500"/>
      <c r="EH2" s="500"/>
      <c r="EI2" s="500"/>
      <c r="EJ2" s="500"/>
      <c r="EK2" s="500"/>
      <c r="EL2" s="500"/>
      <c r="EM2" s="500"/>
      <c r="EN2" s="500"/>
      <c r="EO2" s="500"/>
      <c r="EP2" s="500"/>
      <c r="EQ2" s="500"/>
      <c r="ER2" s="500"/>
      <c r="ES2" s="500"/>
      <c r="ET2" s="500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497"/>
      <c r="R3" s="317"/>
      <c r="S3" s="493"/>
      <c r="T3" s="493"/>
      <c r="U3" s="493"/>
      <c r="V3" s="493"/>
    </row>
    <row r="4" spans="1:256" s="131" customFormat="1" ht="22.2">
      <c r="A4" s="130"/>
      <c r="B4" s="35"/>
      <c r="C4" s="355"/>
      <c r="D4" s="728" t="s">
        <v>445</v>
      </c>
      <c r="E4" s="729"/>
      <c r="F4" s="729"/>
      <c r="G4" s="729"/>
      <c r="H4" s="730"/>
      <c r="I4" s="593"/>
      <c r="M4" s="317"/>
      <c r="N4" s="317"/>
      <c r="O4" s="317"/>
      <c r="P4" s="317"/>
      <c r="Q4" s="497"/>
      <c r="R4" s="317"/>
      <c r="S4" s="493"/>
      <c r="T4" s="493"/>
      <c r="U4" s="493"/>
      <c r="V4" s="493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497"/>
      <c r="R5" s="317"/>
      <c r="S5" s="493"/>
      <c r="T5" s="493"/>
      <c r="U5" s="493"/>
      <c r="V5" s="493"/>
    </row>
    <row r="6" spans="1:256" s="131" customFormat="1" ht="20.100000000000001" hidden="1" customHeight="1">
      <c r="A6" s="361"/>
      <c r="B6" s="361"/>
      <c r="C6" s="355"/>
      <c r="D6" s="731"/>
      <c r="E6" s="731"/>
      <c r="F6" s="732" t="s">
        <v>87</v>
      </c>
      <c r="G6" s="732"/>
      <c r="H6" s="359"/>
      <c r="I6" s="359"/>
      <c r="J6" s="362"/>
      <c r="K6" s="363"/>
      <c r="L6" s="363"/>
      <c r="M6" s="317"/>
      <c r="N6" s="317"/>
      <c r="O6" s="317"/>
      <c r="P6" s="317"/>
      <c r="Q6" s="497"/>
      <c r="R6" s="317"/>
      <c r="S6" s="493"/>
      <c r="T6" s="493"/>
      <c r="U6" s="493"/>
      <c r="V6" s="493"/>
    </row>
    <row r="7" spans="1:256" ht="3" customHeight="1"/>
    <row r="8" spans="1:256" s="131" customFormat="1">
      <c r="A8" s="130"/>
      <c r="B8" s="35"/>
      <c r="C8" s="355"/>
      <c r="D8" s="719" t="s">
        <v>18</v>
      </c>
      <c r="E8" s="719"/>
      <c r="F8" s="719" t="s">
        <v>446</v>
      </c>
      <c r="G8" s="719"/>
      <c r="H8" s="719"/>
      <c r="I8" s="733" t="s">
        <v>447</v>
      </c>
      <c r="J8" s="733"/>
      <c r="K8" s="733"/>
      <c r="L8" s="733"/>
      <c r="M8" s="317"/>
      <c r="N8" s="317"/>
      <c r="O8" s="317"/>
      <c r="P8" s="317"/>
      <c r="Q8" s="497"/>
      <c r="R8" s="317"/>
      <c r="S8" s="493"/>
      <c r="T8" s="493"/>
      <c r="U8" s="493"/>
      <c r="V8" s="493"/>
    </row>
    <row r="9" spans="1:256" s="131" customFormat="1" ht="20.25" customHeight="1">
      <c r="A9" s="130"/>
      <c r="B9" s="35"/>
      <c r="C9" s="355"/>
      <c r="D9" s="365" t="s">
        <v>95</v>
      </c>
      <c r="E9" s="365" t="s">
        <v>448</v>
      </c>
      <c r="F9" s="724" t="s">
        <v>95</v>
      </c>
      <c r="G9" s="725"/>
      <c r="H9" s="366" t="s">
        <v>448</v>
      </c>
      <c r="I9" s="726" t="s">
        <v>95</v>
      </c>
      <c r="J9" s="726"/>
      <c r="K9" s="366" t="s">
        <v>448</v>
      </c>
      <c r="L9" s="366" t="s">
        <v>449</v>
      </c>
      <c r="M9" s="317"/>
      <c r="N9" s="317"/>
      <c r="O9" s="317"/>
      <c r="P9" s="317"/>
      <c r="Q9" s="497"/>
      <c r="R9" s="317"/>
      <c r="S9" s="493"/>
      <c r="T9" s="493"/>
      <c r="U9" s="493"/>
      <c r="V9" s="493"/>
    </row>
    <row r="10" spans="1:256" ht="12" customHeight="1">
      <c r="C10" s="374"/>
      <c r="D10" s="491" t="s">
        <v>96</v>
      </c>
      <c r="E10" s="491" t="s">
        <v>52</v>
      </c>
      <c r="F10" s="727" t="s">
        <v>53</v>
      </c>
      <c r="G10" s="727"/>
      <c r="H10" s="491" t="s">
        <v>54</v>
      </c>
      <c r="I10" s="727" t="s">
        <v>71</v>
      </c>
      <c r="J10" s="727"/>
      <c r="K10" s="491" t="s">
        <v>72</v>
      </c>
      <c r="L10" s="491" t="s">
        <v>186</v>
      </c>
      <c r="M10" s="388"/>
      <c r="N10" s="388"/>
      <c r="O10" s="388"/>
      <c r="P10" s="388"/>
      <c r="Q10" s="364"/>
      <c r="R10" s="388"/>
      <c r="S10" s="492"/>
      <c r="T10" s="492"/>
      <c r="U10" s="492"/>
      <c r="V10" s="492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37" t="s">
        <v>600</v>
      </c>
      <c r="N11" s="317"/>
      <c r="O11" s="317"/>
      <c r="P11" s="317" t="s">
        <v>598</v>
      </c>
      <c r="Q11" s="497" t="s">
        <v>599</v>
      </c>
      <c r="R11" s="317" t="s">
        <v>670</v>
      </c>
      <c r="S11" s="493"/>
      <c r="T11" s="493"/>
      <c r="U11" s="493"/>
      <c r="V11" s="493"/>
    </row>
    <row r="12" spans="1:256" s="390" customFormat="1" ht="0.9" customHeight="1">
      <c r="A12" s="89"/>
      <c r="B12" s="249" t="s">
        <v>453</v>
      </c>
      <c r="C12" s="718"/>
      <c r="D12" s="719">
        <v>1</v>
      </c>
      <c r="E12" s="720" t="s">
        <v>859</v>
      </c>
      <c r="F12" s="680"/>
      <c r="G12" s="670">
        <v>0</v>
      </c>
      <c r="H12" s="494"/>
      <c r="I12" s="375"/>
      <c r="J12" s="532" t="s">
        <v>597</v>
      </c>
      <c r="K12" s="177"/>
      <c r="L12" s="391"/>
      <c r="M12" s="317" t="e">
        <f ca="1">mergeValue(H12)</f>
        <v>#NAME?</v>
      </c>
      <c r="N12" s="298"/>
      <c r="O12" s="298"/>
      <c r="P12" s="317" t="str">
        <f>IF(ISERROR(MATCH(Q12,MODesc,0)),"n","y")</f>
        <v>n</v>
      </c>
      <c r="Q12" s="298" t="s">
        <v>859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" customHeight="1">
      <c r="A13" s="89"/>
      <c r="B13" s="249" t="s">
        <v>453</v>
      </c>
      <c r="C13" s="718"/>
      <c r="D13" s="719"/>
      <c r="E13" s="721"/>
      <c r="F13" s="722"/>
      <c r="G13" s="719">
        <v>1</v>
      </c>
      <c r="H13" s="717" t="s">
        <v>716</v>
      </c>
      <c r="I13" s="375"/>
      <c r="J13" s="532" t="s">
        <v>597</v>
      </c>
      <c r="K13" s="177"/>
      <c r="L13" s="391"/>
      <c r="M13" s="317" t="e">
        <f ca="1">mergeValue(H13)</f>
        <v>#NAME?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453</v>
      </c>
      <c r="C14" s="718"/>
      <c r="D14" s="719"/>
      <c r="E14" s="721"/>
      <c r="F14" s="723"/>
      <c r="G14" s="719"/>
      <c r="H14" s="717"/>
      <c r="I14" s="688"/>
      <c r="J14" s="670">
        <v>1</v>
      </c>
      <c r="K14" s="679" t="s">
        <v>716</v>
      </c>
      <c r="L14" s="372" t="s">
        <v>717</v>
      </c>
      <c r="M14" s="317" t="e">
        <f ca="1">mergeValue(H14)</f>
        <v>#NAME?</v>
      </c>
      <c r="N14" s="298"/>
      <c r="O14" s="298"/>
      <c r="P14" s="298"/>
      <c r="Q14" s="298"/>
      <c r="R14" s="317" t="str">
        <f>K14&amp;" ("&amp;L14&amp;")"</f>
        <v>Воскресенск (46710000)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" customHeight="1">
      <c r="A15" s="35"/>
      <c r="B15" s="35" t="s">
        <v>450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37"/>
      <c r="N15" s="317"/>
      <c r="O15" s="317"/>
      <c r="P15" s="317"/>
      <c r="Q15" s="497" t="s">
        <v>21</v>
      </c>
      <c r="R15" s="317"/>
      <c r="S15" s="493"/>
      <c r="T15" s="493"/>
      <c r="U15" s="493"/>
      <c r="V15" s="493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497"/>
      <c r="R16" s="317"/>
      <c r="S16" s="493"/>
      <c r="T16" s="493"/>
      <c r="U16" s="493"/>
      <c r="V16" s="493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497"/>
      <c r="R17" s="317"/>
      <c r="S17" s="493"/>
      <c r="T17" s="493"/>
      <c r="U17" s="493"/>
      <c r="V17" s="493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497"/>
      <c r="R18" s="317"/>
      <c r="S18" s="493"/>
      <c r="T18" s="493"/>
      <c r="U18" s="493"/>
      <c r="V18" s="493"/>
    </row>
    <row r="19" spans="1:22" s="381" customFormat="1" ht="10.199999999999999">
      <c r="A19" s="380"/>
      <c r="C19" s="382"/>
      <c r="D19" s="383"/>
      <c r="E19" s="383"/>
      <c r="M19" s="317"/>
      <c r="N19" s="317"/>
      <c r="O19" s="317"/>
      <c r="P19" s="317"/>
      <c r="Q19" s="497"/>
      <c r="R19" s="317"/>
      <c r="S19" s="493"/>
      <c r="T19" s="493"/>
      <c r="U19" s="493"/>
      <c r="V19" s="493"/>
    </row>
    <row r="20" spans="1:22" s="381" customFormat="1" ht="10.199999999999999">
      <c r="A20" s="380"/>
      <c r="C20" s="382"/>
      <c r="D20" s="383"/>
      <c r="E20" s="383"/>
      <c r="M20" s="317"/>
      <c r="N20" s="317"/>
      <c r="O20" s="317"/>
      <c r="P20" s="317"/>
      <c r="Q20" s="497"/>
      <c r="R20" s="317"/>
      <c r="S20" s="493"/>
      <c r="T20" s="493"/>
      <c r="U20" s="493"/>
      <c r="V20" s="493"/>
    </row>
  </sheetData>
  <sheetProtection algorithmName="SHA-512" hashValue="VkRxcDqjUmZCzVWYzIi1scoTNOpJLTKsIptAQ6X6g0IwBrPJGjgDSbfT+YQTSPFaUSfV1FO12xQwnniCVV95fA==" saltValue="B4KTCGf+LIYQdIeiyUM4vQ==" spinCount="100000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 xr:uid="{00000000-0002-0000-0400-000000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modList02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modList03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25" bestFit="1" customWidth="1"/>
    <col min="5" max="5" width="16.625" customWidth="1"/>
    <col min="6" max="6" width="16.25" customWidth="1"/>
    <col min="7" max="7" width="19.125" customWidth="1"/>
    <col min="8" max="12" width="10" customWidth="1"/>
    <col min="13" max="13" width="26.75" customWidth="1"/>
    <col min="14" max="18" width="10" customWidth="1"/>
    <col min="19" max="19" width="9.875" customWidth="1"/>
    <col min="20" max="22" width="10" customWidth="1"/>
    <col min="23" max="23" width="115.75" customWidth="1"/>
    <col min="24" max="24" width="10" customWidth="1"/>
    <col min="38" max="39" width="115.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38">
        <v>1</v>
      </c>
      <c r="E9" s="865"/>
      <c r="F9" s="869"/>
      <c r="G9" s="873" t="s">
        <v>88</v>
      </c>
      <c r="H9" s="738"/>
      <c r="I9" s="738">
        <v>1</v>
      </c>
      <c r="J9" s="867"/>
      <c r="K9" s="769" t="s">
        <v>88</v>
      </c>
      <c r="L9" s="743"/>
      <c r="M9" s="743" t="s">
        <v>96</v>
      </c>
      <c r="N9" s="863"/>
      <c r="O9" s="769" t="s">
        <v>88</v>
      </c>
      <c r="P9" s="331"/>
      <c r="Q9" s="331" t="s">
        <v>96</v>
      </c>
      <c r="R9" s="683"/>
      <c r="S9" s="438"/>
    </row>
    <row r="10" spans="1:19" s="103" customFormat="1" ht="17.100000000000001" customHeight="1">
      <c r="A10" s="308"/>
      <c r="C10" s="184"/>
      <c r="D10" s="739"/>
      <c r="E10" s="866"/>
      <c r="F10" s="870"/>
      <c r="G10" s="739"/>
      <c r="H10" s="739"/>
      <c r="I10" s="739"/>
      <c r="J10" s="868"/>
      <c r="K10" s="739"/>
      <c r="L10" s="739"/>
      <c r="M10" s="739"/>
      <c r="N10" s="864"/>
      <c r="O10" s="739"/>
      <c r="P10" s="332"/>
      <c r="Q10" s="122"/>
      <c r="R10" s="122" t="s">
        <v>461</v>
      </c>
      <c r="S10" s="123"/>
    </row>
    <row r="11" spans="1:19" s="103" customFormat="1" ht="17.100000000000001" customHeight="1">
      <c r="A11" s="308"/>
      <c r="C11" s="184"/>
      <c r="D11" s="739"/>
      <c r="E11" s="866"/>
      <c r="F11" s="870"/>
      <c r="G11" s="739"/>
      <c r="H11" s="739"/>
      <c r="I11" s="739"/>
      <c r="J11" s="868"/>
      <c r="K11" s="739"/>
      <c r="L11" s="121"/>
      <c r="M11" s="122"/>
      <c r="N11" s="122" t="s">
        <v>460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39"/>
      <c r="E12" s="866"/>
      <c r="F12" s="870"/>
      <c r="G12" s="739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74"/>
      <c r="E14" s="871"/>
      <c r="F14" s="872"/>
      <c r="G14" s="859"/>
      <c r="H14" s="738"/>
      <c r="I14" s="738">
        <v>1</v>
      </c>
      <c r="J14" s="867"/>
      <c r="K14" s="769" t="s">
        <v>88</v>
      </c>
      <c r="L14" s="743"/>
      <c r="M14" s="743" t="s">
        <v>96</v>
      </c>
      <c r="N14" s="863"/>
      <c r="O14" s="769" t="s">
        <v>88</v>
      </c>
      <c r="P14" s="331"/>
      <c r="Q14" s="331" t="s">
        <v>96</v>
      </c>
      <c r="R14" s="683"/>
      <c r="S14" s="438"/>
    </row>
    <row r="15" spans="1:19" ht="17.100000000000001" customHeight="1">
      <c r="A15" s="308"/>
      <c r="B15" s="103"/>
      <c r="C15" s="184"/>
      <c r="D15" s="874"/>
      <c r="E15" s="871"/>
      <c r="F15" s="872"/>
      <c r="G15" s="859"/>
      <c r="H15" s="738"/>
      <c r="I15" s="738"/>
      <c r="J15" s="868"/>
      <c r="K15" s="769"/>
      <c r="L15" s="743"/>
      <c r="M15" s="743"/>
      <c r="N15" s="864"/>
      <c r="O15" s="769"/>
      <c r="P15" s="332"/>
      <c r="Q15" s="122"/>
      <c r="R15" s="122" t="s">
        <v>461</v>
      </c>
      <c r="S15" s="123"/>
    </row>
    <row r="16" spans="1:19" ht="17.100000000000001" customHeight="1">
      <c r="A16" s="308"/>
      <c r="B16" s="103"/>
      <c r="C16" s="184"/>
      <c r="D16" s="874"/>
      <c r="E16" s="871"/>
      <c r="F16" s="872"/>
      <c r="G16" s="859"/>
      <c r="H16" s="738"/>
      <c r="I16" s="738"/>
      <c r="J16" s="868"/>
      <c r="K16" s="769"/>
      <c r="L16" s="121"/>
      <c r="M16" s="122"/>
      <c r="N16" s="122" t="s">
        <v>460</v>
      </c>
      <c r="O16" s="122"/>
      <c r="P16" s="122"/>
      <c r="Q16" s="122"/>
      <c r="R16" s="122"/>
      <c r="S16" s="123"/>
    </row>
    <row r="17" spans="1:36" ht="17.100000000000001" customHeight="1">
      <c r="A17" s="308"/>
      <c r="B17" s="103"/>
      <c r="C17" s="184"/>
      <c r="D17" s="874"/>
      <c r="E17" s="871"/>
      <c r="F17" s="872"/>
      <c r="G17" s="859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9"/>
    </row>
    <row r="19" spans="1:36" s="34" customFormat="1" ht="17.100000000000001" customHeight="1">
      <c r="A19" s="34" t="s">
        <v>15</v>
      </c>
      <c r="C19" s="34" t="s">
        <v>96</v>
      </c>
    </row>
    <row r="25" spans="1:36" ht="17.100000000000001" customHeight="1">
      <c r="O25" s="805" t="s">
        <v>301</v>
      </c>
      <c r="P25" s="805"/>
      <c r="Q25" s="805"/>
      <c r="R25" s="807" t="s">
        <v>273</v>
      </c>
      <c r="S25" s="807"/>
      <c r="T25" s="807"/>
      <c r="U25" s="785" t="s">
        <v>344</v>
      </c>
      <c r="W25" s="860"/>
    </row>
    <row r="26" spans="1:36" ht="17.100000000000001" customHeight="1">
      <c r="O26" s="861" t="s">
        <v>699</v>
      </c>
      <c r="P26" s="861" t="s">
        <v>274</v>
      </c>
      <c r="Q26" s="861"/>
      <c r="R26" s="807"/>
      <c r="S26" s="807"/>
      <c r="T26" s="807"/>
      <c r="U26" s="785"/>
      <c r="W26" s="860"/>
    </row>
    <row r="27" spans="1:36" ht="37.5" customHeight="1">
      <c r="O27" s="861"/>
      <c r="P27" s="105" t="s">
        <v>700</v>
      </c>
      <c r="Q27" s="105" t="s">
        <v>6</v>
      </c>
      <c r="R27" s="106" t="s">
        <v>277</v>
      </c>
      <c r="S27" s="806" t="s">
        <v>276</v>
      </c>
      <c r="T27" s="806"/>
      <c r="U27" s="785"/>
      <c r="W27" s="860"/>
    </row>
    <row r="28" spans="1:36" ht="17.100000000000001" customHeight="1">
      <c r="G28" s="180"/>
      <c r="H28" s="180"/>
      <c r="I28" s="180"/>
      <c r="J28" s="180"/>
      <c r="K28" s="180"/>
      <c r="L28" s="127"/>
      <c r="M28" s="588" t="s">
        <v>186</v>
      </c>
      <c r="N28" s="589"/>
      <c r="O28" s="862"/>
      <c r="P28" s="862"/>
      <c r="Q28" s="862"/>
      <c r="R28" s="862"/>
      <c r="S28" s="862"/>
      <c r="T28" s="862"/>
      <c r="U28" s="862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5" customFormat="1" ht="22.8">
      <c r="A29" s="773">
        <v>1</v>
      </c>
      <c r="B29" s="340"/>
      <c r="C29" s="340"/>
      <c r="D29" s="340"/>
      <c r="E29" s="341"/>
      <c r="F29" s="486"/>
      <c r="G29" s="486"/>
      <c r="H29" s="486"/>
      <c r="I29" s="343"/>
      <c r="J29" s="180"/>
      <c r="K29" s="180"/>
      <c r="L29" s="339" t="e">
        <f ca="1">mergeValue(A29)</f>
        <v>#NAME?</v>
      </c>
      <c r="M29" s="587" t="s">
        <v>23</v>
      </c>
      <c r="N29" s="570"/>
      <c r="O29" s="831"/>
      <c r="P29" s="832"/>
      <c r="Q29" s="832"/>
      <c r="R29" s="832"/>
      <c r="S29" s="832"/>
      <c r="T29" s="832"/>
      <c r="U29" s="832"/>
      <c r="V29" s="833"/>
      <c r="W29" s="600" t="s">
        <v>543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6" s="35" customFormat="1" ht="34.200000000000003">
      <c r="A30" s="773"/>
      <c r="B30" s="773">
        <v>1</v>
      </c>
      <c r="C30" s="340"/>
      <c r="D30" s="340"/>
      <c r="E30" s="486"/>
      <c r="F30" s="486"/>
      <c r="G30" s="486"/>
      <c r="H30" s="486"/>
      <c r="I30" s="200"/>
      <c r="J30" s="181"/>
      <c r="L30" s="339" t="e">
        <f ca="1">mergeValue(A30) &amp;"."&amp; mergeValue(B30)</f>
        <v>#NAME?</v>
      </c>
      <c r="M30" s="159" t="s">
        <v>18</v>
      </c>
      <c r="N30" s="285"/>
      <c r="O30" s="831"/>
      <c r="P30" s="832"/>
      <c r="Q30" s="832"/>
      <c r="R30" s="832"/>
      <c r="S30" s="832"/>
      <c r="T30" s="832"/>
      <c r="U30" s="832"/>
      <c r="V30" s="833"/>
      <c r="W30" s="286" t="s">
        <v>544</v>
      </c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6" s="35" customFormat="1" ht="45.6">
      <c r="A31" s="773"/>
      <c r="B31" s="773"/>
      <c r="C31" s="773">
        <v>1</v>
      </c>
      <c r="D31" s="340"/>
      <c r="E31" s="486"/>
      <c r="F31" s="486"/>
      <c r="G31" s="486"/>
      <c r="H31" s="486"/>
      <c r="I31" s="344"/>
      <c r="J31" s="181"/>
      <c r="K31" s="101"/>
      <c r="L31" s="339" t="e">
        <f ca="1">mergeValue(A31) &amp;"."&amp; mergeValue(B31)&amp;"."&amp; mergeValue(C31)</f>
        <v>#NAME?</v>
      </c>
      <c r="M31" s="160" t="s">
        <v>402</v>
      </c>
      <c r="N31" s="285"/>
      <c r="O31" s="831"/>
      <c r="P31" s="832"/>
      <c r="Q31" s="832"/>
      <c r="R31" s="832"/>
      <c r="S31" s="832"/>
      <c r="T31" s="832"/>
      <c r="U31" s="832"/>
      <c r="V31" s="833"/>
      <c r="W31" s="286" t="s">
        <v>682</v>
      </c>
      <c r="X31" s="298"/>
      <c r="Y31" s="298"/>
      <c r="Z31" s="298"/>
      <c r="AA31" s="317"/>
      <c r="AB31" s="298"/>
      <c r="AC31" s="298"/>
      <c r="AD31" s="298"/>
      <c r="AE31" s="298"/>
      <c r="AF31" s="298"/>
      <c r="AG31" s="298"/>
      <c r="AH31" s="298"/>
    </row>
    <row r="32" spans="1:36" s="35" customFormat="1" ht="34.200000000000003">
      <c r="A32" s="773"/>
      <c r="B32" s="773"/>
      <c r="C32" s="773"/>
      <c r="D32" s="773">
        <v>1</v>
      </c>
      <c r="E32" s="486"/>
      <c r="F32" s="486"/>
      <c r="G32" s="486"/>
      <c r="H32" s="486"/>
      <c r="I32" s="766"/>
      <c r="J32" s="181"/>
      <c r="K32" s="101"/>
      <c r="L32" s="339" t="e">
        <f ca="1">mergeValue(A32) &amp;"."&amp; mergeValue(B32)&amp;"."&amp; mergeValue(C32)&amp;"."&amp; mergeValue(D32)</f>
        <v>#NAME?</v>
      </c>
      <c r="M32" s="161" t="s">
        <v>426</v>
      </c>
      <c r="N32" s="285"/>
      <c r="O32" s="837"/>
      <c r="P32" s="838"/>
      <c r="Q32" s="838"/>
      <c r="R32" s="838"/>
      <c r="S32" s="838"/>
      <c r="T32" s="838"/>
      <c r="U32" s="838"/>
      <c r="V32" s="839"/>
      <c r="W32" s="286" t="s">
        <v>683</v>
      </c>
      <c r="X32" s="298"/>
      <c r="Y32" s="298"/>
      <c r="Z32" s="298"/>
      <c r="AA32" s="317"/>
      <c r="AB32" s="298"/>
      <c r="AC32" s="298"/>
      <c r="AD32" s="298"/>
      <c r="AE32" s="298"/>
      <c r="AF32" s="298"/>
      <c r="AG32" s="298"/>
      <c r="AH32" s="298"/>
    </row>
    <row r="33" spans="1:36" s="35" customFormat="1" ht="33.75" customHeight="1">
      <c r="A33" s="773"/>
      <c r="B33" s="773"/>
      <c r="C33" s="773"/>
      <c r="D33" s="773"/>
      <c r="E33" s="773">
        <v>1</v>
      </c>
      <c r="F33" s="486"/>
      <c r="G33" s="486"/>
      <c r="H33" s="486"/>
      <c r="I33" s="766"/>
      <c r="J33" s="766"/>
      <c r="K33" s="101"/>
      <c r="L33" s="339" t="e">
        <f ca="1">mergeValue(A33) &amp;"."&amp; mergeValue(B33)&amp;"."&amp; mergeValue(C33)&amp;"."&amp; mergeValue(D33)&amp;"."&amp; mergeValue(E33)</f>
        <v>#NAME?</v>
      </c>
      <c r="M33" s="172" t="s">
        <v>10</v>
      </c>
      <c r="N33" s="286"/>
      <c r="O33" s="840"/>
      <c r="P33" s="841"/>
      <c r="Q33" s="841"/>
      <c r="R33" s="841"/>
      <c r="S33" s="841"/>
      <c r="T33" s="841"/>
      <c r="U33" s="841"/>
      <c r="V33" s="842"/>
      <c r="W33" s="286" t="s">
        <v>545</v>
      </c>
      <c r="X33" s="298"/>
      <c r="Y33" s="317" t="e">
        <f ca="1">strCheckUnique(Z33:Z36)</f>
        <v>#NAME?</v>
      </c>
      <c r="Z33" s="298"/>
      <c r="AA33" s="317"/>
      <c r="AB33" s="298"/>
      <c r="AC33" s="298"/>
      <c r="AD33" s="298"/>
      <c r="AE33" s="298"/>
      <c r="AF33" s="298"/>
      <c r="AG33" s="298"/>
      <c r="AH33" s="298"/>
    </row>
    <row r="34" spans="1:36" s="35" customFormat="1" ht="66" customHeight="1">
      <c r="A34" s="773"/>
      <c r="B34" s="773"/>
      <c r="C34" s="773"/>
      <c r="D34" s="773"/>
      <c r="E34" s="773"/>
      <c r="F34" s="340">
        <v>1</v>
      </c>
      <c r="G34" s="340"/>
      <c r="H34" s="340"/>
      <c r="I34" s="766"/>
      <c r="J34" s="766"/>
      <c r="K34" s="344"/>
      <c r="L34" s="339" t="e">
        <f ca="1">mergeValue(A34) &amp;"."&amp; mergeValue(B34)&amp;"."&amp; mergeValue(C34)&amp;"."&amp; mergeValue(D34)&amp;"."&amp; mergeValue(E34)&amp;"."&amp; mergeValue(F34)</f>
        <v>#NAME?</v>
      </c>
      <c r="M34" s="333"/>
      <c r="N34" s="770"/>
      <c r="O34" s="192"/>
      <c r="P34" s="192"/>
      <c r="Q34" s="192"/>
      <c r="R34" s="771"/>
      <c r="S34" s="769" t="s">
        <v>87</v>
      </c>
      <c r="T34" s="771"/>
      <c r="U34" s="769" t="s">
        <v>88</v>
      </c>
      <c r="V34" s="282"/>
      <c r="W34" s="777" t="s">
        <v>546</v>
      </c>
      <c r="X34" s="298" t="e">
        <f ca="1">strCheckDate(O35:V35)</f>
        <v>#NAME?</v>
      </c>
      <c r="Y34" s="298"/>
      <c r="Z34" s="317" t="str">
        <f>IF(M34="","",M34 )</f>
        <v/>
      </c>
      <c r="AA34" s="317"/>
      <c r="AB34" s="317"/>
      <c r="AC34" s="317"/>
      <c r="AD34" s="298"/>
      <c r="AE34" s="298"/>
      <c r="AF34" s="298"/>
      <c r="AG34" s="298"/>
      <c r="AH34" s="298"/>
    </row>
    <row r="35" spans="1:36" s="35" customFormat="1" ht="14.25" hidden="1" customHeight="1">
      <c r="A35" s="773"/>
      <c r="B35" s="773"/>
      <c r="C35" s="773"/>
      <c r="D35" s="773"/>
      <c r="E35" s="773"/>
      <c r="F35" s="340"/>
      <c r="G35" s="340"/>
      <c r="H35" s="340"/>
      <c r="I35" s="766"/>
      <c r="J35" s="766"/>
      <c r="K35" s="344"/>
      <c r="L35" s="171"/>
      <c r="M35" s="205"/>
      <c r="N35" s="770"/>
      <c r="O35" s="299"/>
      <c r="P35" s="296"/>
      <c r="Q35" s="297" t="str">
        <f>R34 &amp; "-" &amp; T34</f>
        <v>-</v>
      </c>
      <c r="R35" s="771"/>
      <c r="S35" s="769"/>
      <c r="T35" s="772"/>
      <c r="U35" s="769"/>
      <c r="V35" s="282"/>
      <c r="W35" s="778"/>
      <c r="X35" s="298"/>
      <c r="Y35" s="298"/>
      <c r="Z35" s="298"/>
      <c r="AA35" s="317"/>
      <c r="AB35" s="298"/>
      <c r="AC35" s="298"/>
      <c r="AD35" s="298"/>
      <c r="AE35" s="298"/>
      <c r="AF35" s="298"/>
      <c r="AG35" s="298"/>
      <c r="AH35" s="298"/>
    </row>
    <row r="36" spans="1:36" ht="15" customHeight="1">
      <c r="A36" s="773"/>
      <c r="B36" s="773"/>
      <c r="C36" s="773"/>
      <c r="D36" s="773"/>
      <c r="E36" s="773"/>
      <c r="F36" s="340"/>
      <c r="G36" s="340"/>
      <c r="H36" s="340"/>
      <c r="I36" s="766"/>
      <c r="J36" s="766"/>
      <c r="K36" s="201"/>
      <c r="L36" s="112"/>
      <c r="M36" s="175" t="s">
        <v>427</v>
      </c>
      <c r="N36" s="197"/>
      <c r="O36" s="157"/>
      <c r="P36" s="157"/>
      <c r="Q36" s="157"/>
      <c r="R36" s="262"/>
      <c r="S36" s="198"/>
      <c r="T36" s="198"/>
      <c r="U36" s="198"/>
      <c r="V36" s="186"/>
      <c r="W36" s="779"/>
      <c r="X36" s="307"/>
      <c r="Y36" s="307"/>
      <c r="Z36" s="307"/>
      <c r="AA36" s="317"/>
      <c r="AB36" s="307"/>
      <c r="AC36" s="298"/>
      <c r="AD36" s="298"/>
      <c r="AE36" s="298"/>
      <c r="AF36" s="298"/>
      <c r="AG36" s="298"/>
      <c r="AH36" s="298"/>
      <c r="AI36" s="35"/>
    </row>
    <row r="37" spans="1:36" ht="15" customHeight="1">
      <c r="A37" s="773"/>
      <c r="B37" s="773"/>
      <c r="C37" s="773"/>
      <c r="D37" s="773"/>
      <c r="E37" s="340"/>
      <c r="F37" s="486"/>
      <c r="G37" s="486"/>
      <c r="H37" s="486"/>
      <c r="I37" s="766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98"/>
      <c r="W37" s="186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</row>
    <row r="38" spans="1:36" ht="15" customHeight="1">
      <c r="A38" s="773"/>
      <c r="B38" s="773"/>
      <c r="C38" s="773"/>
      <c r="D38" s="340"/>
      <c r="E38" s="345"/>
      <c r="F38" s="486"/>
      <c r="G38" s="486"/>
      <c r="H38" s="486"/>
      <c r="I38" s="201"/>
      <c r="J38" s="85"/>
      <c r="K38" s="180"/>
      <c r="L38" s="112"/>
      <c r="M38" s="163" t="s">
        <v>428</v>
      </c>
      <c r="N38" s="197"/>
      <c r="O38" s="157"/>
      <c r="P38" s="157"/>
      <c r="Q38" s="157"/>
      <c r="R38" s="262"/>
      <c r="S38" s="198"/>
      <c r="T38" s="198"/>
      <c r="U38" s="197"/>
      <c r="V38" s="198"/>
      <c r="W38" s="186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</row>
    <row r="39" spans="1:36" ht="15" customHeight="1">
      <c r="A39" s="773"/>
      <c r="B39" s="773"/>
      <c r="C39" s="340"/>
      <c r="D39" s="340"/>
      <c r="E39" s="345"/>
      <c r="F39" s="486"/>
      <c r="G39" s="486"/>
      <c r="H39" s="486"/>
      <c r="I39" s="201"/>
      <c r="J39" s="85"/>
      <c r="K39" s="180"/>
      <c r="L39" s="112"/>
      <c r="M39" s="162" t="s">
        <v>403</v>
      </c>
      <c r="N39" s="198"/>
      <c r="O39" s="162"/>
      <c r="P39" s="162"/>
      <c r="Q39" s="162"/>
      <c r="R39" s="262"/>
      <c r="S39" s="198"/>
      <c r="T39" s="198"/>
      <c r="U39" s="197"/>
      <c r="V39" s="198"/>
      <c r="W39" s="18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</row>
    <row r="40" spans="1:36" ht="15" customHeight="1">
      <c r="A40" s="773"/>
      <c r="B40" s="340"/>
      <c r="C40" s="345"/>
      <c r="D40" s="345"/>
      <c r="E40" s="345"/>
      <c r="F40" s="486"/>
      <c r="G40" s="486"/>
      <c r="H40" s="486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98"/>
      <c r="W40" s="186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</row>
    <row r="41" spans="1:36" ht="15" customHeight="1">
      <c r="A41" s="340"/>
      <c r="B41" s="346"/>
      <c r="C41" s="346"/>
      <c r="D41" s="346"/>
      <c r="E41" s="347"/>
      <c r="F41" s="346"/>
      <c r="G41" s="486"/>
      <c r="H41" s="486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98"/>
      <c r="W41" s="186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</row>
    <row r="42" spans="1:36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36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36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36" s="35" customFormat="1" ht="22.8">
      <c r="A45" s="773">
        <v>1</v>
      </c>
      <c r="B45" s="340"/>
      <c r="C45" s="340"/>
      <c r="D45" s="340"/>
      <c r="E45" s="341"/>
      <c r="F45" s="486"/>
      <c r="G45" s="486"/>
      <c r="H45" s="486"/>
      <c r="I45" s="343"/>
      <c r="J45" s="180"/>
      <c r="K45" s="180"/>
      <c r="L45" s="339" t="e">
        <f ca="1">mergeValue(A45)</f>
        <v>#NAME?</v>
      </c>
      <c r="M45" s="587" t="s">
        <v>23</v>
      </c>
      <c r="N45" s="570"/>
      <c r="O45" s="831"/>
      <c r="P45" s="832"/>
      <c r="Q45" s="832"/>
      <c r="R45" s="832"/>
      <c r="S45" s="832"/>
      <c r="T45" s="832"/>
      <c r="U45" s="832"/>
      <c r="V45" s="833"/>
      <c r="W45" s="600" t="s">
        <v>543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36" s="35" customFormat="1" ht="34.200000000000003">
      <c r="A46" s="773"/>
      <c r="B46" s="773">
        <v>1</v>
      </c>
      <c r="C46" s="340"/>
      <c r="D46" s="340"/>
      <c r="E46" s="486"/>
      <c r="F46" s="486"/>
      <c r="G46" s="486"/>
      <c r="H46" s="486"/>
      <c r="I46" s="200"/>
      <c r="J46" s="181"/>
      <c r="L46" s="339" t="e">
        <f ca="1">mergeValue(A46) &amp;"."&amp; mergeValue(B46)</f>
        <v>#NAME?</v>
      </c>
      <c r="M46" s="159" t="s">
        <v>18</v>
      </c>
      <c r="N46" s="285"/>
      <c r="O46" s="831"/>
      <c r="P46" s="832"/>
      <c r="Q46" s="832"/>
      <c r="R46" s="832"/>
      <c r="S46" s="832"/>
      <c r="T46" s="832"/>
      <c r="U46" s="832"/>
      <c r="V46" s="833"/>
      <c r="W46" s="286" t="s">
        <v>544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36" s="35" customFormat="1" ht="45.6">
      <c r="A47" s="773"/>
      <c r="B47" s="773"/>
      <c r="C47" s="773">
        <v>1</v>
      </c>
      <c r="D47" s="340"/>
      <c r="E47" s="486"/>
      <c r="F47" s="486"/>
      <c r="G47" s="486"/>
      <c r="H47" s="486"/>
      <c r="I47" s="344"/>
      <c r="J47" s="181"/>
      <c r="K47" s="101"/>
      <c r="L47" s="339" t="e">
        <f ca="1">mergeValue(A47) &amp;"."&amp; mergeValue(B47)&amp;"."&amp; mergeValue(C47)</f>
        <v>#NAME?</v>
      </c>
      <c r="M47" s="160" t="s">
        <v>402</v>
      </c>
      <c r="N47" s="285"/>
      <c r="O47" s="831"/>
      <c r="P47" s="832"/>
      <c r="Q47" s="832"/>
      <c r="R47" s="832"/>
      <c r="S47" s="832"/>
      <c r="T47" s="832"/>
      <c r="U47" s="832"/>
      <c r="V47" s="833"/>
      <c r="W47" s="286" t="s">
        <v>682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36" s="35" customFormat="1" ht="34.200000000000003">
      <c r="A48" s="773"/>
      <c r="B48" s="773"/>
      <c r="C48" s="773"/>
      <c r="D48" s="773">
        <v>1</v>
      </c>
      <c r="E48" s="486"/>
      <c r="F48" s="486"/>
      <c r="G48" s="486"/>
      <c r="H48" s="486"/>
      <c r="I48" s="766"/>
      <c r="J48" s="181"/>
      <c r="K48" s="101"/>
      <c r="L48" s="339" t="e">
        <f ca="1">mergeValue(A48) &amp;"."&amp; mergeValue(B48)&amp;"."&amp; mergeValue(C48)&amp;"."&amp; mergeValue(D48)</f>
        <v>#NAME?</v>
      </c>
      <c r="M48" s="161" t="s">
        <v>426</v>
      </c>
      <c r="N48" s="285"/>
      <c r="O48" s="837"/>
      <c r="P48" s="838"/>
      <c r="Q48" s="838"/>
      <c r="R48" s="838"/>
      <c r="S48" s="838"/>
      <c r="T48" s="838"/>
      <c r="U48" s="838"/>
      <c r="V48" s="839"/>
      <c r="W48" s="286" t="s">
        <v>683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45.6">
      <c r="A49" s="773"/>
      <c r="B49" s="773"/>
      <c r="C49" s="773"/>
      <c r="D49" s="773"/>
      <c r="E49" s="773">
        <v>1</v>
      </c>
      <c r="F49" s="486"/>
      <c r="G49" s="486"/>
      <c r="H49" s="486"/>
      <c r="I49" s="766"/>
      <c r="J49" s="766"/>
      <c r="K49" s="101"/>
      <c r="L49" s="339" t="e">
        <f ca="1">mergeValue(A49) &amp;"."&amp; mergeValue(B49)&amp;"."&amp; mergeValue(C49)&amp;"."&amp; mergeValue(D49)&amp;"."&amp; mergeValue(E49)</f>
        <v>#NAME?</v>
      </c>
      <c r="M49" s="172" t="s">
        <v>10</v>
      </c>
      <c r="N49" s="286"/>
      <c r="O49" s="840"/>
      <c r="P49" s="841"/>
      <c r="Q49" s="841"/>
      <c r="R49" s="841"/>
      <c r="S49" s="841"/>
      <c r="T49" s="841"/>
      <c r="U49" s="841"/>
      <c r="V49" s="842"/>
      <c r="W49" s="286" t="s">
        <v>545</v>
      </c>
      <c r="X49" s="298"/>
      <c r="Y49" s="317" t="e">
        <f ca="1">strCheckUnique(Z49:Z52)</f>
        <v>#NAME?</v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73"/>
      <c r="B50" s="773"/>
      <c r="C50" s="773"/>
      <c r="D50" s="773"/>
      <c r="E50" s="773"/>
      <c r="F50" s="340">
        <v>1</v>
      </c>
      <c r="G50" s="340"/>
      <c r="H50" s="340"/>
      <c r="I50" s="766"/>
      <c r="J50" s="766"/>
      <c r="K50" s="344"/>
      <c r="L50" s="339" t="e">
        <f ca="1">mergeValue(A50) &amp;"."&amp; mergeValue(B50)&amp;"."&amp; mergeValue(C50)&amp;"."&amp; mergeValue(D50)&amp;"."&amp; mergeValue(E50)&amp;"."&amp; mergeValue(F50)</f>
        <v>#NAME?</v>
      </c>
      <c r="M50" s="333"/>
      <c r="N50" s="770"/>
      <c r="O50" s="192"/>
      <c r="P50" s="192"/>
      <c r="Q50" s="192"/>
      <c r="R50" s="771"/>
      <c r="S50" s="769" t="s">
        <v>87</v>
      </c>
      <c r="T50" s="771"/>
      <c r="U50" s="769" t="s">
        <v>88</v>
      </c>
      <c r="V50" s="282"/>
      <c r="W50" s="777" t="s">
        <v>546</v>
      </c>
      <c r="X50" s="298" t="e">
        <f ca="1">strCheckDate(O51:V51)</f>
        <v>#NAME?</v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73"/>
      <c r="B51" s="773"/>
      <c r="C51" s="773"/>
      <c r="D51" s="773"/>
      <c r="E51" s="773"/>
      <c r="F51" s="340"/>
      <c r="G51" s="340"/>
      <c r="H51" s="340"/>
      <c r="I51" s="766"/>
      <c r="J51" s="766"/>
      <c r="K51" s="344"/>
      <c r="L51" s="171"/>
      <c r="M51" s="205"/>
      <c r="N51" s="770"/>
      <c r="O51" s="299"/>
      <c r="P51" s="296"/>
      <c r="Q51" s="297" t="str">
        <f>R50 &amp; "-" &amp; T50</f>
        <v>-</v>
      </c>
      <c r="R51" s="771"/>
      <c r="S51" s="769"/>
      <c r="T51" s="772"/>
      <c r="U51" s="769"/>
      <c r="V51" s="282"/>
      <c r="W51" s="778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73"/>
      <c r="B52" s="773"/>
      <c r="C52" s="773"/>
      <c r="D52" s="773"/>
      <c r="E52" s="773"/>
      <c r="F52" s="340"/>
      <c r="G52" s="340"/>
      <c r="H52" s="340"/>
      <c r="I52" s="766"/>
      <c r="J52" s="766"/>
      <c r="K52" s="201"/>
      <c r="L52" s="112"/>
      <c r="M52" s="175" t="s">
        <v>427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79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73"/>
      <c r="B53" s="773"/>
      <c r="C53" s="773"/>
      <c r="D53" s="773"/>
      <c r="E53" s="340"/>
      <c r="F53" s="486"/>
      <c r="G53" s="486"/>
      <c r="H53" s="486"/>
      <c r="I53" s="766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73"/>
      <c r="B54" s="773"/>
      <c r="C54" s="773"/>
      <c r="D54" s="340"/>
      <c r="E54" s="345"/>
      <c r="F54" s="486"/>
      <c r="G54" s="486"/>
      <c r="H54" s="486"/>
      <c r="I54" s="201"/>
      <c r="J54" s="85"/>
      <c r="K54" s="180"/>
      <c r="L54" s="112"/>
      <c r="M54" s="163" t="s">
        <v>428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73"/>
      <c r="B55" s="773"/>
      <c r="C55" s="340"/>
      <c r="D55" s="340"/>
      <c r="E55" s="345"/>
      <c r="F55" s="486"/>
      <c r="G55" s="486"/>
      <c r="H55" s="486"/>
      <c r="I55" s="201"/>
      <c r="J55" s="85"/>
      <c r="K55" s="180"/>
      <c r="L55" s="112"/>
      <c r="M55" s="162" t="s">
        <v>403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73"/>
      <c r="B56" s="340"/>
      <c r="C56" s="345"/>
      <c r="D56" s="345"/>
      <c r="E56" s="345"/>
      <c r="F56" s="486"/>
      <c r="G56" s="486"/>
      <c r="H56" s="486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86"/>
      <c r="H57" s="486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8">
      <c r="A61" s="773">
        <v>1</v>
      </c>
      <c r="B61" s="340"/>
      <c r="C61" s="340"/>
      <c r="D61" s="340"/>
      <c r="E61" s="341"/>
      <c r="F61" s="486"/>
      <c r="G61" s="486"/>
      <c r="H61" s="486"/>
      <c r="I61" s="343"/>
      <c r="J61" s="180"/>
      <c r="K61" s="180"/>
      <c r="L61" s="339" t="e">
        <f ca="1">mergeValue(A61)</f>
        <v>#NAME?</v>
      </c>
      <c r="M61" s="587" t="s">
        <v>23</v>
      </c>
      <c r="N61" s="570"/>
      <c r="O61" s="768"/>
      <c r="P61" s="768"/>
      <c r="Q61" s="768"/>
      <c r="R61" s="768"/>
      <c r="S61" s="768"/>
      <c r="T61" s="768"/>
      <c r="U61" s="768"/>
      <c r="V61" s="768"/>
      <c r="W61" s="600" t="s">
        <v>543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34.200000000000003">
      <c r="A62" s="773"/>
      <c r="B62" s="773">
        <v>1</v>
      </c>
      <c r="C62" s="340"/>
      <c r="D62" s="340"/>
      <c r="E62" s="486"/>
      <c r="F62" s="486"/>
      <c r="G62" s="486"/>
      <c r="H62" s="486"/>
      <c r="I62" s="200"/>
      <c r="J62" s="181"/>
      <c r="L62" s="339" t="e">
        <f ca="1">mergeValue(A62) &amp;"."&amp; mergeValue(B62)</f>
        <v>#NAME?</v>
      </c>
      <c r="M62" s="159" t="s">
        <v>18</v>
      </c>
      <c r="N62" s="285"/>
      <c r="O62" s="768"/>
      <c r="P62" s="768"/>
      <c r="Q62" s="768"/>
      <c r="R62" s="768"/>
      <c r="S62" s="768"/>
      <c r="T62" s="768"/>
      <c r="U62" s="768"/>
      <c r="V62" s="768"/>
      <c r="W62" s="286" t="s">
        <v>544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.6">
      <c r="A63" s="773"/>
      <c r="B63" s="773"/>
      <c r="C63" s="773">
        <v>1</v>
      </c>
      <c r="D63" s="340"/>
      <c r="E63" s="486"/>
      <c r="F63" s="486"/>
      <c r="G63" s="486"/>
      <c r="H63" s="486"/>
      <c r="I63" s="344"/>
      <c r="J63" s="181"/>
      <c r="K63" s="101"/>
      <c r="L63" s="339" t="e">
        <f ca="1">mergeValue(A63) &amp;"."&amp; mergeValue(B63)&amp;"."&amp; mergeValue(C63)</f>
        <v>#NAME?</v>
      </c>
      <c r="M63" s="160" t="s">
        <v>402</v>
      </c>
      <c r="N63" s="285"/>
      <c r="O63" s="768"/>
      <c r="P63" s="768"/>
      <c r="Q63" s="768"/>
      <c r="R63" s="768"/>
      <c r="S63" s="768"/>
      <c r="T63" s="768"/>
      <c r="U63" s="768"/>
      <c r="V63" s="768"/>
      <c r="W63" s="286" t="s">
        <v>682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4.200000000000003">
      <c r="A64" s="773"/>
      <c r="B64" s="773"/>
      <c r="C64" s="773"/>
      <c r="D64" s="773">
        <v>1</v>
      </c>
      <c r="E64" s="486"/>
      <c r="F64" s="486"/>
      <c r="G64" s="486"/>
      <c r="H64" s="486"/>
      <c r="I64" s="766"/>
      <c r="J64" s="181"/>
      <c r="K64" s="101"/>
      <c r="L64" s="339" t="e">
        <f ca="1">mergeValue(A64) &amp;"."&amp; mergeValue(B64)&amp;"."&amp; mergeValue(C64)&amp;"."&amp; mergeValue(D64)</f>
        <v>#NAME?</v>
      </c>
      <c r="M64" s="161" t="s">
        <v>426</v>
      </c>
      <c r="N64" s="285"/>
      <c r="O64" s="783"/>
      <c r="P64" s="783"/>
      <c r="Q64" s="783"/>
      <c r="R64" s="783"/>
      <c r="S64" s="783"/>
      <c r="T64" s="783"/>
      <c r="U64" s="783"/>
      <c r="V64" s="783"/>
      <c r="W64" s="286" t="s">
        <v>683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42" s="35" customFormat="1" ht="45.6">
      <c r="A65" s="773"/>
      <c r="B65" s="773"/>
      <c r="C65" s="773"/>
      <c r="D65" s="773"/>
      <c r="E65" s="773">
        <v>1</v>
      </c>
      <c r="F65" s="486"/>
      <c r="G65" s="486"/>
      <c r="H65" s="486"/>
      <c r="I65" s="766"/>
      <c r="J65" s="766"/>
      <c r="K65" s="101"/>
      <c r="L65" s="339" t="e">
        <f ca="1">mergeValue(A65) &amp;"."&amp; mergeValue(B65)&amp;"."&amp; mergeValue(C65)&amp;"."&amp; mergeValue(D65)&amp;"."&amp; mergeValue(E65)</f>
        <v>#NAME?</v>
      </c>
      <c r="M65" s="172" t="s">
        <v>10</v>
      </c>
      <c r="N65" s="286"/>
      <c r="O65" s="782"/>
      <c r="P65" s="782"/>
      <c r="Q65" s="782"/>
      <c r="R65" s="782"/>
      <c r="S65" s="782"/>
      <c r="T65" s="782"/>
      <c r="U65" s="782"/>
      <c r="V65" s="782"/>
      <c r="W65" s="286" t="s">
        <v>545</v>
      </c>
      <c r="X65" s="298"/>
      <c r="Y65" s="317" t="e">
        <f ca="1">strCheckUnique(Z65:Z68)</f>
        <v>#NAME?</v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42" s="35" customFormat="1" ht="66" customHeight="1">
      <c r="A66" s="773"/>
      <c r="B66" s="773"/>
      <c r="C66" s="773"/>
      <c r="D66" s="773"/>
      <c r="E66" s="773"/>
      <c r="F66" s="340">
        <v>1</v>
      </c>
      <c r="G66" s="340"/>
      <c r="H66" s="340"/>
      <c r="I66" s="766"/>
      <c r="J66" s="766"/>
      <c r="K66" s="344"/>
      <c r="L66" s="339" t="e">
        <f ca="1">mergeValue(A66) &amp;"."&amp; mergeValue(B66)&amp;"."&amp; mergeValue(C66)&amp;"."&amp; mergeValue(D66)&amp;"."&amp; mergeValue(E66)&amp;"."&amp; mergeValue(F66)</f>
        <v>#NAME?</v>
      </c>
      <c r="M66" s="333"/>
      <c r="N66" s="770"/>
      <c r="O66" s="192"/>
      <c r="P66" s="192"/>
      <c r="Q66" s="192"/>
      <c r="R66" s="771"/>
      <c r="S66" s="769" t="s">
        <v>87</v>
      </c>
      <c r="T66" s="771"/>
      <c r="U66" s="769" t="s">
        <v>88</v>
      </c>
      <c r="V66" s="282"/>
      <c r="W66" s="777" t="s">
        <v>546</v>
      </c>
      <c r="X66" s="298" t="e">
        <f ca="1">strCheckDate(O67:V67)</f>
        <v>#NAME?</v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42" s="35" customFormat="1" ht="14.25" hidden="1" customHeight="1">
      <c r="A67" s="773"/>
      <c r="B67" s="773"/>
      <c r="C67" s="773"/>
      <c r="D67" s="773"/>
      <c r="E67" s="773"/>
      <c r="F67" s="340"/>
      <c r="G67" s="340"/>
      <c r="H67" s="340"/>
      <c r="I67" s="766"/>
      <c r="J67" s="766"/>
      <c r="K67" s="344"/>
      <c r="L67" s="171"/>
      <c r="M67" s="205"/>
      <c r="N67" s="770"/>
      <c r="O67" s="299"/>
      <c r="P67" s="296"/>
      <c r="Q67" s="297" t="str">
        <f>R66 &amp; "-" &amp; T66</f>
        <v>-</v>
      </c>
      <c r="R67" s="771"/>
      <c r="S67" s="769"/>
      <c r="T67" s="772"/>
      <c r="U67" s="769"/>
      <c r="V67" s="282"/>
      <c r="W67" s="778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42" ht="15" customHeight="1">
      <c r="A68" s="773"/>
      <c r="B68" s="773"/>
      <c r="C68" s="773"/>
      <c r="D68" s="773"/>
      <c r="E68" s="773"/>
      <c r="F68" s="340"/>
      <c r="G68" s="340"/>
      <c r="H68" s="340"/>
      <c r="I68" s="766"/>
      <c r="J68" s="766"/>
      <c r="K68" s="201"/>
      <c r="L68" s="112"/>
      <c r="M68" s="175" t="s">
        <v>427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79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42" ht="13.8">
      <c r="A69" s="773"/>
      <c r="B69" s="773"/>
      <c r="C69" s="773"/>
      <c r="D69" s="773"/>
      <c r="E69" s="340"/>
      <c r="F69" s="486"/>
      <c r="G69" s="486"/>
      <c r="H69" s="486"/>
      <c r="I69" s="766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42" ht="13.8">
      <c r="A70" s="773"/>
      <c r="B70" s="773"/>
      <c r="C70" s="773"/>
      <c r="D70" s="340"/>
      <c r="E70" s="345"/>
      <c r="F70" s="486"/>
      <c r="G70" s="486"/>
      <c r="H70" s="486"/>
      <c r="I70" s="201"/>
      <c r="J70" s="85"/>
      <c r="K70" s="180"/>
      <c r="L70" s="112"/>
      <c r="M70" s="163" t="s">
        <v>428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42" ht="13.8">
      <c r="A71" s="773"/>
      <c r="B71" s="773"/>
      <c r="C71" s="340"/>
      <c r="D71" s="340"/>
      <c r="E71" s="345"/>
      <c r="F71" s="486"/>
      <c r="G71" s="486"/>
      <c r="H71" s="486"/>
      <c r="I71" s="201"/>
      <c r="J71" s="85"/>
      <c r="K71" s="180"/>
      <c r="L71" s="112"/>
      <c r="M71" s="162" t="s">
        <v>403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42" ht="13.8">
      <c r="A72" s="773"/>
      <c r="B72" s="340"/>
      <c r="C72" s="345"/>
      <c r="D72" s="345"/>
      <c r="E72" s="345"/>
      <c r="F72" s="486"/>
      <c r="G72" s="486"/>
      <c r="H72" s="486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42" ht="13.8">
      <c r="A73" s="340"/>
      <c r="B73" s="346"/>
      <c r="C73" s="346"/>
      <c r="D73" s="346"/>
      <c r="E73" s="347"/>
      <c r="F73" s="346"/>
      <c r="G73" s="486"/>
      <c r="H73" s="486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42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42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42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42" s="35" customFormat="1" ht="273.60000000000002">
      <c r="A77" s="773">
        <v>1</v>
      </c>
      <c r="B77" s="340"/>
      <c r="C77" s="340"/>
      <c r="D77" s="340"/>
      <c r="E77" s="341"/>
      <c r="F77" s="486"/>
      <c r="G77" s="486"/>
      <c r="H77" s="486"/>
      <c r="I77" s="343"/>
      <c r="J77" s="180"/>
      <c r="K77" s="180"/>
      <c r="L77" s="339" t="e">
        <f ca="1">mergeValue(A77)</f>
        <v>#NAME?</v>
      </c>
      <c r="M77" s="587" t="s">
        <v>23</v>
      </c>
      <c r="N77" s="570"/>
      <c r="O77" s="836"/>
      <c r="P77" s="832"/>
      <c r="Q77" s="832"/>
      <c r="R77" s="832"/>
      <c r="S77" s="832"/>
      <c r="T77" s="832"/>
      <c r="U77" s="832"/>
      <c r="V77" s="832"/>
      <c r="W77" s="832"/>
      <c r="X77" s="832"/>
      <c r="Y77" s="832"/>
      <c r="Z77" s="832"/>
      <c r="AA77" s="832"/>
      <c r="AB77" s="832"/>
      <c r="AC77" s="833"/>
      <c r="AD77" s="600" t="s">
        <v>543</v>
      </c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</row>
    <row r="78" spans="1:42" s="35" customFormat="1" ht="409.6">
      <c r="A78" s="773"/>
      <c r="B78" s="773">
        <v>1</v>
      </c>
      <c r="C78" s="340"/>
      <c r="D78" s="340"/>
      <c r="E78" s="486"/>
      <c r="F78" s="486"/>
      <c r="G78" s="486"/>
      <c r="H78" s="486"/>
      <c r="I78" s="200"/>
      <c r="J78" s="181"/>
      <c r="L78" s="339" t="e">
        <f ca="1">mergeValue(A78) &amp;"."&amp; mergeValue(B78)</f>
        <v>#NAME?</v>
      </c>
      <c r="M78" s="159" t="s">
        <v>18</v>
      </c>
      <c r="N78" s="285"/>
      <c r="O78" s="836"/>
      <c r="P78" s="832"/>
      <c r="Q78" s="832"/>
      <c r="R78" s="832"/>
      <c r="S78" s="832"/>
      <c r="T78" s="832"/>
      <c r="U78" s="832"/>
      <c r="V78" s="832"/>
      <c r="W78" s="832"/>
      <c r="X78" s="832"/>
      <c r="Y78" s="832"/>
      <c r="Z78" s="832"/>
      <c r="AA78" s="832"/>
      <c r="AB78" s="832"/>
      <c r="AC78" s="833"/>
      <c r="AD78" s="286" t="s">
        <v>544</v>
      </c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</row>
    <row r="79" spans="1:42" s="35" customFormat="1" ht="409.6">
      <c r="A79" s="773"/>
      <c r="B79" s="773"/>
      <c r="C79" s="773">
        <v>1</v>
      </c>
      <c r="D79" s="340"/>
      <c r="E79" s="486"/>
      <c r="F79" s="486"/>
      <c r="G79" s="486"/>
      <c r="H79" s="486"/>
      <c r="I79" s="344"/>
      <c r="J79" s="181"/>
      <c r="K79" s="101"/>
      <c r="L79" s="339" t="e">
        <f ca="1">mergeValue(A79) &amp;"."&amp; mergeValue(B79)&amp;"."&amp; mergeValue(C79)</f>
        <v>#NAME?</v>
      </c>
      <c r="M79" s="160" t="s">
        <v>402</v>
      </c>
      <c r="N79" s="285"/>
      <c r="O79" s="836"/>
      <c r="P79" s="832"/>
      <c r="Q79" s="832"/>
      <c r="R79" s="832"/>
      <c r="S79" s="832"/>
      <c r="T79" s="832"/>
      <c r="U79" s="832"/>
      <c r="V79" s="832"/>
      <c r="W79" s="832"/>
      <c r="X79" s="832"/>
      <c r="Y79" s="832"/>
      <c r="Z79" s="832"/>
      <c r="AA79" s="832"/>
      <c r="AB79" s="832"/>
      <c r="AC79" s="833"/>
      <c r="AD79" s="286" t="s">
        <v>682</v>
      </c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</row>
    <row r="80" spans="1:42" s="35" customFormat="1" ht="409.6">
      <c r="A80" s="773"/>
      <c r="B80" s="773"/>
      <c r="C80" s="773"/>
      <c r="D80" s="773">
        <v>1</v>
      </c>
      <c r="E80" s="486"/>
      <c r="F80" s="486"/>
      <c r="G80" s="486"/>
      <c r="H80" s="486"/>
      <c r="I80" s="766"/>
      <c r="J80" s="181"/>
      <c r="K80" s="101"/>
      <c r="L80" s="339" t="e">
        <f ca="1">mergeValue(A80) &amp;"."&amp; mergeValue(B80)&amp;"."&amp; mergeValue(C80)&amp;"."&amp; mergeValue(D80)</f>
        <v>#NAME?</v>
      </c>
      <c r="M80" s="161" t="s">
        <v>426</v>
      </c>
      <c r="N80" s="285"/>
      <c r="O80" s="837"/>
      <c r="P80" s="838"/>
      <c r="Q80" s="838"/>
      <c r="R80" s="838"/>
      <c r="S80" s="838"/>
      <c r="T80" s="838"/>
      <c r="U80" s="838"/>
      <c r="V80" s="838"/>
      <c r="W80" s="838"/>
      <c r="X80" s="838"/>
      <c r="Y80" s="838"/>
      <c r="Z80" s="838"/>
      <c r="AA80" s="838"/>
      <c r="AB80" s="838"/>
      <c r="AC80" s="839"/>
      <c r="AD80" s="286" t="s">
        <v>683</v>
      </c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</row>
    <row r="81" spans="1:42" s="35" customFormat="1" ht="409.6">
      <c r="A81" s="773"/>
      <c r="B81" s="773"/>
      <c r="C81" s="773"/>
      <c r="D81" s="773"/>
      <c r="E81" s="773">
        <v>1</v>
      </c>
      <c r="F81" s="486"/>
      <c r="G81" s="486"/>
      <c r="H81" s="486"/>
      <c r="I81" s="766"/>
      <c r="J81" s="766"/>
      <c r="K81" s="101"/>
      <c r="L81" s="339" t="e">
        <f ca="1">mergeValue(A81) &amp;"."&amp; mergeValue(B81)&amp;"."&amp; mergeValue(C81)&amp;"."&amp; mergeValue(D81)&amp;"."&amp; mergeValue(E81)</f>
        <v>#NAME?</v>
      </c>
      <c r="M81" s="172" t="s">
        <v>10</v>
      </c>
      <c r="N81" s="286"/>
      <c r="O81" s="840"/>
      <c r="P81" s="841"/>
      <c r="Q81" s="841"/>
      <c r="R81" s="841"/>
      <c r="S81" s="841"/>
      <c r="T81" s="841"/>
      <c r="U81" s="841"/>
      <c r="V81" s="841"/>
      <c r="W81" s="841"/>
      <c r="X81" s="841"/>
      <c r="Y81" s="841"/>
      <c r="Z81" s="841"/>
      <c r="AA81" s="841"/>
      <c r="AB81" s="841"/>
      <c r="AC81" s="842"/>
      <c r="AD81" s="286" t="s">
        <v>545</v>
      </c>
      <c r="AE81" s="298"/>
      <c r="AF81" s="317" t="e">
        <f ca="1">strCheckUnique(AG81:AG84)</f>
        <v>#NAME?</v>
      </c>
      <c r="AG81" s="298"/>
      <c r="AH81" s="317"/>
      <c r="AI81" s="298"/>
      <c r="AJ81" s="298"/>
      <c r="AK81" s="298"/>
      <c r="AL81" s="298"/>
      <c r="AM81" s="298"/>
      <c r="AN81" s="298"/>
      <c r="AO81" s="298"/>
      <c r="AP81" s="298"/>
    </row>
    <row r="82" spans="1:42" s="35" customFormat="1" ht="66" customHeight="1">
      <c r="A82" s="773"/>
      <c r="B82" s="773"/>
      <c r="C82" s="773"/>
      <c r="D82" s="773"/>
      <c r="E82" s="773"/>
      <c r="F82" s="340">
        <v>1</v>
      </c>
      <c r="G82" s="340"/>
      <c r="H82" s="340"/>
      <c r="I82" s="766"/>
      <c r="J82" s="766"/>
      <c r="K82" s="344"/>
      <c r="L82" s="339" t="e">
        <f ca="1">mergeValue(A82) &amp;"."&amp; mergeValue(B82)&amp;"."&amp; mergeValue(C82)&amp;"."&amp; mergeValue(D82)&amp;"."&amp; mergeValue(E82)&amp;"."&amp; mergeValue(F82)</f>
        <v>#NAME?</v>
      </c>
      <c r="M82" s="333"/>
      <c r="N82" s="299"/>
      <c r="O82" s="689"/>
      <c r="P82" s="192"/>
      <c r="Q82" s="192"/>
      <c r="R82" s="771"/>
      <c r="S82" s="769" t="s">
        <v>87</v>
      </c>
      <c r="T82" s="771"/>
      <c r="U82" s="769" t="s">
        <v>87</v>
      </c>
      <c r="V82" s="689"/>
      <c r="W82" s="192"/>
      <c r="X82" s="192"/>
      <c r="Y82" s="771"/>
      <c r="Z82" s="769" t="s">
        <v>87</v>
      </c>
      <c r="AA82" s="771"/>
      <c r="AB82" s="769" t="s">
        <v>88</v>
      </c>
      <c r="AC82" s="282"/>
      <c r="AD82" s="777" t="s">
        <v>546</v>
      </c>
      <c r="AE82" s="298" t="e">
        <f ca="1">strCheckDate(O83:AC83)</f>
        <v>#NAME?</v>
      </c>
      <c r="AF82" s="317"/>
      <c r="AG82" s="317" t="str">
        <f>IF(M82="","",M82 )</f>
        <v/>
      </c>
      <c r="AH82" s="317"/>
      <c r="AI82" s="317"/>
      <c r="AJ82" s="317"/>
      <c r="AK82" s="298"/>
      <c r="AL82" s="298"/>
      <c r="AM82" s="298"/>
      <c r="AN82" s="298"/>
      <c r="AO82" s="298"/>
      <c r="AP82" s="298"/>
    </row>
    <row r="83" spans="1:42" s="35" customFormat="1" ht="14.25" hidden="1" customHeight="1">
      <c r="A83" s="773"/>
      <c r="B83" s="773"/>
      <c r="C83" s="773"/>
      <c r="D83" s="773"/>
      <c r="E83" s="773"/>
      <c r="F83" s="340"/>
      <c r="G83" s="340"/>
      <c r="H83" s="340"/>
      <c r="I83" s="766"/>
      <c r="J83" s="766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71"/>
      <c r="S83" s="769"/>
      <c r="T83" s="772"/>
      <c r="U83" s="769"/>
      <c r="V83" s="299"/>
      <c r="W83" s="296"/>
      <c r="X83" s="297" t="str">
        <f>Y82 &amp; "-" &amp; AA82</f>
        <v>-</v>
      </c>
      <c r="Y83" s="771"/>
      <c r="Z83" s="769"/>
      <c r="AA83" s="772"/>
      <c r="AB83" s="769"/>
      <c r="AC83" s="282"/>
      <c r="AD83" s="778"/>
      <c r="AE83" s="298"/>
      <c r="AF83" s="317"/>
      <c r="AG83" s="317"/>
      <c r="AH83" s="317"/>
      <c r="AI83" s="317"/>
      <c r="AJ83" s="317"/>
      <c r="AK83" s="298"/>
      <c r="AL83" s="298"/>
      <c r="AM83" s="298"/>
      <c r="AN83" s="298"/>
      <c r="AO83" s="298"/>
      <c r="AP83" s="298"/>
    </row>
    <row r="84" spans="1:42" ht="15" customHeight="1">
      <c r="A84" s="773"/>
      <c r="B84" s="773"/>
      <c r="C84" s="773"/>
      <c r="D84" s="773"/>
      <c r="E84" s="773"/>
      <c r="F84" s="340"/>
      <c r="G84" s="340"/>
      <c r="H84" s="340"/>
      <c r="I84" s="766"/>
      <c r="J84" s="766"/>
      <c r="K84" s="201"/>
      <c r="L84" s="112"/>
      <c r="M84" s="175" t="s">
        <v>427</v>
      </c>
      <c r="N84" s="164"/>
      <c r="O84" s="157"/>
      <c r="P84" s="157"/>
      <c r="Q84" s="157"/>
      <c r="R84" s="262"/>
      <c r="S84" s="198"/>
      <c r="T84" s="198"/>
      <c r="U84" s="198"/>
      <c r="V84" s="157"/>
      <c r="W84" s="157"/>
      <c r="X84" s="157"/>
      <c r="Y84" s="262"/>
      <c r="Z84" s="198"/>
      <c r="AA84" s="198"/>
      <c r="AB84" s="198"/>
      <c r="AC84" s="186"/>
      <c r="AD84" s="779"/>
      <c r="AE84" s="307"/>
      <c r="AF84" s="307"/>
      <c r="AG84" s="307"/>
      <c r="AH84" s="307"/>
      <c r="AI84" s="307"/>
      <c r="AJ84" s="307"/>
      <c r="AK84" s="307"/>
      <c r="AL84" s="307"/>
      <c r="AM84" s="307"/>
      <c r="AN84" s="307"/>
      <c r="AO84" s="307"/>
      <c r="AP84" s="307"/>
    </row>
    <row r="85" spans="1:42" ht="13.8">
      <c r="A85" s="773"/>
      <c r="B85" s="773"/>
      <c r="C85" s="773"/>
      <c r="D85" s="773"/>
      <c r="E85" s="340"/>
      <c r="F85" s="486"/>
      <c r="G85" s="486"/>
      <c r="H85" s="486"/>
      <c r="I85" s="766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57"/>
      <c r="W85" s="157"/>
      <c r="X85" s="157"/>
      <c r="Y85" s="262"/>
      <c r="Z85" s="198"/>
      <c r="AA85" s="198"/>
      <c r="AB85" s="197"/>
      <c r="AC85" s="198"/>
      <c r="AD85" s="186"/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307"/>
    </row>
    <row r="86" spans="1:42" ht="13.8">
      <c r="A86" s="773"/>
      <c r="B86" s="773"/>
      <c r="C86" s="773"/>
      <c r="D86" s="340"/>
      <c r="E86" s="345"/>
      <c r="F86" s="486"/>
      <c r="G86" s="486"/>
      <c r="H86" s="486"/>
      <c r="I86" s="201"/>
      <c r="J86" s="85"/>
      <c r="K86" s="180"/>
      <c r="L86" s="112"/>
      <c r="M86" s="163" t="s">
        <v>428</v>
      </c>
      <c r="N86" s="162"/>
      <c r="O86" s="157"/>
      <c r="P86" s="157"/>
      <c r="Q86" s="157"/>
      <c r="R86" s="262"/>
      <c r="S86" s="198"/>
      <c r="T86" s="198"/>
      <c r="U86" s="197"/>
      <c r="V86" s="157"/>
      <c r="W86" s="157"/>
      <c r="X86" s="157"/>
      <c r="Y86" s="262"/>
      <c r="Z86" s="198"/>
      <c r="AA86" s="198"/>
      <c r="AB86" s="197"/>
      <c r="AC86" s="198"/>
      <c r="AD86" s="186"/>
      <c r="AE86" s="307"/>
      <c r="AF86" s="307"/>
      <c r="AG86" s="307"/>
      <c r="AH86" s="307"/>
      <c r="AI86" s="307"/>
      <c r="AJ86" s="307"/>
      <c r="AK86" s="307"/>
      <c r="AL86" s="307"/>
      <c r="AM86" s="307"/>
      <c r="AN86" s="307"/>
      <c r="AO86" s="307"/>
      <c r="AP86" s="307"/>
    </row>
    <row r="87" spans="1:42" ht="13.8">
      <c r="A87" s="773"/>
      <c r="B87" s="773"/>
      <c r="C87" s="340"/>
      <c r="D87" s="340"/>
      <c r="E87" s="345"/>
      <c r="F87" s="486"/>
      <c r="G87" s="486"/>
      <c r="H87" s="486"/>
      <c r="I87" s="201"/>
      <c r="J87" s="85"/>
      <c r="K87" s="180"/>
      <c r="L87" s="112"/>
      <c r="M87" s="162" t="s">
        <v>403</v>
      </c>
      <c r="N87" s="162"/>
      <c r="O87" s="162"/>
      <c r="P87" s="162"/>
      <c r="Q87" s="162"/>
      <c r="R87" s="262"/>
      <c r="S87" s="198"/>
      <c r="T87" s="198"/>
      <c r="U87" s="197"/>
      <c r="V87" s="162"/>
      <c r="W87" s="162"/>
      <c r="X87" s="162"/>
      <c r="Y87" s="262"/>
      <c r="Z87" s="198"/>
      <c r="AA87" s="198"/>
      <c r="AB87" s="197"/>
      <c r="AC87" s="198"/>
      <c r="AD87" s="186"/>
      <c r="AE87" s="307"/>
      <c r="AF87" s="307"/>
      <c r="AG87" s="307"/>
      <c r="AH87" s="307"/>
      <c r="AI87" s="307"/>
      <c r="AJ87" s="307"/>
      <c r="AK87" s="307"/>
      <c r="AL87" s="307"/>
      <c r="AM87" s="307"/>
      <c r="AN87" s="307"/>
      <c r="AO87" s="307"/>
      <c r="AP87" s="307"/>
    </row>
    <row r="88" spans="1:42" ht="13.8">
      <c r="A88" s="773"/>
      <c r="B88" s="340"/>
      <c r="C88" s="345"/>
      <c r="D88" s="345"/>
      <c r="E88" s="345"/>
      <c r="F88" s="486"/>
      <c r="G88" s="486"/>
      <c r="H88" s="486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62"/>
      <c r="W88" s="162"/>
      <c r="X88" s="162"/>
      <c r="Y88" s="262"/>
      <c r="Z88" s="198"/>
      <c r="AA88" s="198"/>
      <c r="AB88" s="197"/>
      <c r="AC88" s="198"/>
      <c r="AD88" s="186"/>
      <c r="AE88" s="307"/>
      <c r="AF88" s="307"/>
      <c r="AG88" s="307"/>
      <c r="AH88" s="307"/>
      <c r="AI88" s="307"/>
      <c r="AJ88" s="307"/>
      <c r="AK88" s="307"/>
      <c r="AL88" s="307"/>
      <c r="AM88" s="307"/>
      <c r="AN88" s="307"/>
      <c r="AO88" s="307"/>
      <c r="AP88" s="307"/>
    </row>
    <row r="89" spans="1:42" ht="13.8">
      <c r="A89" s="340"/>
      <c r="B89" s="346"/>
      <c r="C89" s="346"/>
      <c r="D89" s="346"/>
      <c r="E89" s="347"/>
      <c r="F89" s="346"/>
      <c r="G89" s="486"/>
      <c r="H89" s="486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2" s="34" customFormat="1" ht="17.100000000000001" hidden="1" customHeight="1">
      <c r="G90" s="34" t="s">
        <v>15</v>
      </c>
      <c r="I90" s="34" t="s">
        <v>71</v>
      </c>
      <c r="V90" s="183"/>
    </row>
    <row r="91" spans="1:42" ht="17.100000000000001" hidden="1" customHeight="1">
      <c r="X91" s="127"/>
      <c r="Y91" s="42"/>
      <c r="Z91" s="42"/>
    </row>
    <row r="92" spans="1:42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31"/>
      <c r="P92" s="832"/>
      <c r="Q92" s="832"/>
      <c r="R92" s="832"/>
      <c r="S92" s="832"/>
      <c r="T92" s="832"/>
      <c r="U92" s="832"/>
      <c r="V92" s="832"/>
      <c r="W92" s="832"/>
      <c r="X92" s="832"/>
      <c r="Y92" s="832"/>
      <c r="Z92" s="832"/>
      <c r="AA92" s="833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2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31"/>
      <c r="P93" s="832"/>
      <c r="Q93" s="832"/>
      <c r="R93" s="832"/>
      <c r="S93" s="832"/>
      <c r="T93" s="832"/>
      <c r="U93" s="832"/>
      <c r="V93" s="832"/>
      <c r="W93" s="832"/>
      <c r="X93" s="832"/>
      <c r="Y93" s="832"/>
      <c r="Z93" s="832"/>
      <c r="AA93" s="833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2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31"/>
      <c r="P94" s="832"/>
      <c r="Q94" s="832"/>
      <c r="R94" s="832"/>
      <c r="S94" s="832"/>
      <c r="T94" s="832"/>
      <c r="U94" s="832"/>
      <c r="V94" s="832"/>
      <c r="W94" s="832"/>
      <c r="X94" s="832"/>
      <c r="Y94" s="832"/>
      <c r="Z94" s="832"/>
      <c r="AA94" s="833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2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31"/>
      <c r="P95" s="832"/>
      <c r="Q95" s="832"/>
      <c r="R95" s="832"/>
      <c r="S95" s="832"/>
      <c r="T95" s="832"/>
      <c r="U95" s="832"/>
      <c r="V95" s="832"/>
      <c r="W95" s="832"/>
      <c r="X95" s="832"/>
      <c r="Y95" s="832"/>
      <c r="Z95" s="832"/>
      <c r="AA95" s="833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2" s="35" customFormat="1" ht="0.15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78"/>
      <c r="J97" s="304"/>
      <c r="K97" s="203"/>
      <c r="L97" s="170" t="s">
        <v>22</v>
      </c>
      <c r="M97" s="173" t="s">
        <v>10</v>
      </c>
      <c r="N97" s="272"/>
      <c r="O97" s="845"/>
      <c r="P97" s="846"/>
      <c r="Q97" s="846"/>
      <c r="R97" s="846"/>
      <c r="S97" s="846"/>
      <c r="T97" s="846"/>
      <c r="U97" s="846"/>
      <c r="V97" s="846"/>
      <c r="W97" s="846"/>
      <c r="X97" s="846"/>
      <c r="Y97" s="846"/>
      <c r="Z97" s="846"/>
      <c r="AA97" s="847"/>
      <c r="AB97" s="188"/>
      <c r="AC97" s="298"/>
      <c r="AD97" s="317" t="e">
        <f ca="1">strCheckUnique(AE97:AE103)</f>
        <v>#NAME?</v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78"/>
      <c r="J98" s="798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57"/>
      <c r="X98" s="769" t="s">
        <v>87</v>
      </c>
      <c r="Y98" s="857"/>
      <c r="Z98" s="854" t="s">
        <v>88</v>
      </c>
      <c r="AA98" s="126"/>
      <c r="AB98" s="188"/>
      <c r="AC98" s="298" t="e">
        <f ca="1">strCheckDate(O98:AA98)</f>
        <v>#NAME?</v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15" hidden="1" customHeight="1">
      <c r="G99" s="202"/>
      <c r="H99" s="200"/>
      <c r="I99" s="878"/>
      <c r="J99" s="798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58"/>
      <c r="X99" s="769"/>
      <c r="Y99" s="858"/>
      <c r="Z99" s="855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78"/>
      <c r="J100" s="798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57"/>
      <c r="X100" s="769" t="s">
        <v>87</v>
      </c>
      <c r="Y100" s="857"/>
      <c r="Z100" s="854" t="s">
        <v>88</v>
      </c>
      <c r="AA100" s="287"/>
      <c r="AB100" s="186"/>
      <c r="AC100" s="298" t="e">
        <f ca="1">strCheckDate(O100:AA100)</f>
        <v>#NAME?</v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15" hidden="1" customHeight="1">
      <c r="G101" s="202"/>
      <c r="H101" s="200"/>
      <c r="I101" s="878"/>
      <c r="J101" s="798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58"/>
      <c r="X101" s="769"/>
      <c r="Y101" s="858"/>
      <c r="Z101" s="855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78"/>
      <c r="J102" s="798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78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31"/>
      <c r="P114" s="832"/>
      <c r="Q114" s="832"/>
      <c r="R114" s="832"/>
      <c r="S114" s="832"/>
      <c r="T114" s="832"/>
      <c r="U114" s="832"/>
      <c r="V114" s="833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31"/>
      <c r="P115" s="832"/>
      <c r="Q115" s="832"/>
      <c r="R115" s="832"/>
      <c r="S115" s="832"/>
      <c r="T115" s="832"/>
      <c r="U115" s="832"/>
      <c r="V115" s="833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31"/>
      <c r="P116" s="832"/>
      <c r="Q116" s="832"/>
      <c r="R116" s="832"/>
      <c r="S116" s="832"/>
      <c r="T116" s="832"/>
      <c r="U116" s="832"/>
      <c r="V116" s="833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31"/>
      <c r="P117" s="832"/>
      <c r="Q117" s="832"/>
      <c r="R117" s="832"/>
      <c r="S117" s="832"/>
      <c r="T117" s="832"/>
      <c r="U117" s="832"/>
      <c r="V117" s="833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" hidden="1" customHeight="1">
      <c r="G118" s="180"/>
      <c r="H118" s="178"/>
      <c r="I118" s="797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797"/>
      <c r="J119" s="798"/>
      <c r="L119" s="170" t="s">
        <v>22</v>
      </c>
      <c r="M119" s="173" t="s">
        <v>10</v>
      </c>
      <c r="N119" s="272"/>
      <c r="O119" s="845"/>
      <c r="P119" s="846"/>
      <c r="Q119" s="846"/>
      <c r="R119" s="846"/>
      <c r="S119" s="846"/>
      <c r="T119" s="846"/>
      <c r="U119" s="846"/>
      <c r="V119" s="847"/>
      <c r="W119" s="188"/>
      <c r="X119" s="298"/>
      <c r="Y119" s="317" t="e">
        <f ca="1">strCheckUnique(Z119:Z122)</f>
        <v>#NAME?</v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797"/>
      <c r="J120" s="798"/>
      <c r="K120" s="203"/>
      <c r="L120" s="171"/>
      <c r="M120" s="174"/>
      <c r="N120" s="205"/>
      <c r="O120" s="192"/>
      <c r="P120" s="192"/>
      <c r="Q120" s="192"/>
      <c r="R120" s="843"/>
      <c r="S120" s="834" t="s">
        <v>87</v>
      </c>
      <c r="T120" s="843"/>
      <c r="U120" s="854" t="s">
        <v>88</v>
      </c>
      <c r="V120" s="185"/>
      <c r="W120" s="188"/>
      <c r="X120" s="298" t="e">
        <f ca="1">strCheckDate(O121:V121)</f>
        <v>#NAME?</v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15" hidden="1" customHeight="1">
      <c r="G121" s="182"/>
      <c r="H121" s="178"/>
      <c r="I121" s="797"/>
      <c r="J121" s="798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44"/>
      <c r="S121" s="835"/>
      <c r="T121" s="844"/>
      <c r="U121" s="855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797"/>
      <c r="J122" s="798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797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31"/>
      <c r="P131" s="832"/>
      <c r="Q131" s="832"/>
      <c r="R131" s="832"/>
      <c r="S131" s="832"/>
      <c r="T131" s="832"/>
      <c r="U131" s="832"/>
      <c r="V131" s="833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31"/>
      <c r="P132" s="832"/>
      <c r="Q132" s="832"/>
      <c r="R132" s="832"/>
      <c r="S132" s="832"/>
      <c r="T132" s="832"/>
      <c r="U132" s="832"/>
      <c r="V132" s="833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31"/>
      <c r="P133" s="832"/>
      <c r="Q133" s="832"/>
      <c r="R133" s="832"/>
      <c r="S133" s="832"/>
      <c r="T133" s="832"/>
      <c r="U133" s="832"/>
      <c r="V133" s="833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31"/>
      <c r="P134" s="832"/>
      <c r="Q134" s="832"/>
      <c r="R134" s="832"/>
      <c r="S134" s="832"/>
      <c r="T134" s="832"/>
      <c r="U134" s="832"/>
      <c r="V134" s="833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" hidden="1" customHeight="1">
      <c r="G135" s="180"/>
      <c r="H135" s="178"/>
      <c r="I135" s="797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797"/>
      <c r="J136" s="798"/>
      <c r="L136" s="170" t="s">
        <v>22</v>
      </c>
      <c r="M136" s="173" t="s">
        <v>10</v>
      </c>
      <c r="N136" s="272"/>
      <c r="O136" s="845"/>
      <c r="P136" s="846"/>
      <c r="Q136" s="846"/>
      <c r="R136" s="846"/>
      <c r="S136" s="846"/>
      <c r="T136" s="846"/>
      <c r="U136" s="846"/>
      <c r="V136" s="847"/>
      <c r="W136" s="188"/>
      <c r="X136" s="298"/>
      <c r="Y136" s="317" t="e">
        <f ca="1">strCheckUnique(Z136:Z139)</f>
        <v>#NAME?</v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797"/>
      <c r="J137" s="798"/>
      <c r="K137" s="203"/>
      <c r="L137" s="171"/>
      <c r="M137" s="174"/>
      <c r="N137" s="205"/>
      <c r="O137" s="192"/>
      <c r="P137" s="192"/>
      <c r="Q137" s="192"/>
      <c r="R137" s="843"/>
      <c r="S137" s="834" t="s">
        <v>87</v>
      </c>
      <c r="T137" s="843"/>
      <c r="U137" s="854" t="s">
        <v>88</v>
      </c>
      <c r="V137" s="185"/>
      <c r="W137" s="188"/>
      <c r="X137" s="298" t="e">
        <f ca="1">strCheckDate(O138:V138)</f>
        <v>#NAME?</v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15" hidden="1" customHeight="1">
      <c r="G138" s="182"/>
      <c r="H138" s="178"/>
      <c r="I138" s="797"/>
      <c r="J138" s="798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44"/>
      <c r="S138" s="835"/>
      <c r="T138" s="844"/>
      <c r="U138" s="855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797"/>
      <c r="J139" s="798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797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31"/>
      <c r="P148" s="832"/>
      <c r="Q148" s="832"/>
      <c r="R148" s="832"/>
      <c r="S148" s="832"/>
      <c r="T148" s="832"/>
      <c r="U148" s="832"/>
      <c r="V148" s="833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31"/>
      <c r="P149" s="832"/>
      <c r="Q149" s="832"/>
      <c r="R149" s="832"/>
      <c r="S149" s="832"/>
      <c r="T149" s="832"/>
      <c r="U149" s="832"/>
      <c r="V149" s="833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31"/>
      <c r="P150" s="832"/>
      <c r="Q150" s="832"/>
      <c r="R150" s="832"/>
      <c r="S150" s="832"/>
      <c r="T150" s="832"/>
      <c r="U150" s="832"/>
      <c r="V150" s="833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31"/>
      <c r="P151" s="832"/>
      <c r="Q151" s="832"/>
      <c r="R151" s="832"/>
      <c r="S151" s="832"/>
      <c r="T151" s="832"/>
      <c r="U151" s="832"/>
      <c r="V151" s="833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" hidden="1" customHeight="1">
      <c r="G152" s="180"/>
      <c r="H152" s="178"/>
      <c r="I152" s="797"/>
      <c r="J152" s="181"/>
      <c r="L152" s="170" t="s">
        <v>12</v>
      </c>
      <c r="M152" s="172" t="s">
        <v>9</v>
      </c>
      <c r="N152" s="191"/>
      <c r="O152" s="840"/>
      <c r="P152" s="841"/>
      <c r="Q152" s="841"/>
      <c r="R152" s="841"/>
      <c r="S152" s="841"/>
      <c r="T152" s="841"/>
      <c r="U152" s="841"/>
      <c r="V152" s="842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797"/>
      <c r="J153" s="798"/>
      <c r="L153" s="170" t="s">
        <v>22</v>
      </c>
      <c r="M153" s="173" t="s">
        <v>10</v>
      </c>
      <c r="N153" s="272"/>
      <c r="O153" s="845"/>
      <c r="P153" s="846"/>
      <c r="Q153" s="846"/>
      <c r="R153" s="846"/>
      <c r="S153" s="846"/>
      <c r="T153" s="846"/>
      <c r="U153" s="846"/>
      <c r="V153" s="847"/>
      <c r="W153" s="188"/>
      <c r="X153" s="298"/>
      <c r="Y153" s="317" t="e">
        <f ca="1">strCheckUnique(Z153:Z156)</f>
        <v>#NAME?</v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797"/>
      <c r="J154" s="798"/>
      <c r="K154" s="203"/>
      <c r="L154" s="171"/>
      <c r="M154" s="174"/>
      <c r="N154" s="205"/>
      <c r="O154" s="324"/>
      <c r="P154" s="192"/>
      <c r="Q154" s="192"/>
      <c r="R154" s="843"/>
      <c r="S154" s="834" t="s">
        <v>87</v>
      </c>
      <c r="T154" s="843"/>
      <c r="U154" s="854" t="s">
        <v>88</v>
      </c>
      <c r="V154" s="185"/>
      <c r="W154" s="188"/>
      <c r="X154" s="298" t="e">
        <f ca="1">strCheckDate(O155:V155)</f>
        <v>#NAME?</v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15" hidden="1" customHeight="1">
      <c r="G155" s="182"/>
      <c r="H155" s="178"/>
      <c r="I155" s="797"/>
      <c r="J155" s="798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44"/>
      <c r="S155" s="835"/>
      <c r="T155" s="844"/>
      <c r="U155" s="855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797"/>
      <c r="J156" s="798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797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8">
      <c r="A166" s="794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 t="e">
        <f ca="1">mergeValue(A166)</f>
        <v>#NAME?</v>
      </c>
      <c r="M166" s="587" t="s">
        <v>23</v>
      </c>
      <c r="N166" s="850"/>
      <c r="O166" s="851"/>
      <c r="P166" s="851"/>
      <c r="Q166" s="851"/>
      <c r="R166" s="851"/>
      <c r="S166" s="851"/>
      <c r="T166" s="851"/>
      <c r="U166" s="851"/>
      <c r="V166" s="851"/>
      <c r="W166" s="851"/>
      <c r="X166" s="851"/>
      <c r="Y166" s="851"/>
      <c r="Z166" s="851"/>
      <c r="AA166" s="851"/>
      <c r="AB166" s="851"/>
      <c r="AC166" s="851"/>
      <c r="AD166" s="851"/>
      <c r="AE166" s="851"/>
      <c r="AF166" s="851"/>
      <c r="AG166" s="851"/>
      <c r="AH166" s="851"/>
      <c r="AI166" s="851"/>
      <c r="AJ166" s="851"/>
      <c r="AK166" s="851"/>
      <c r="AL166" s="818"/>
      <c r="AM166" s="618" t="s">
        <v>543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34.200000000000003">
      <c r="A167" s="794"/>
      <c r="B167" s="794">
        <v>1</v>
      </c>
      <c r="C167" s="298"/>
      <c r="D167" s="298"/>
      <c r="E167" s="298"/>
      <c r="F167" s="348"/>
      <c r="G167" s="577"/>
      <c r="H167" s="577"/>
      <c r="I167" s="219"/>
      <c r="J167" s="46"/>
      <c r="L167" s="339" t="e">
        <f ca="1">mergeValue(A167) &amp;"."&amp; mergeValue(B167)</f>
        <v>#NAME?</v>
      </c>
      <c r="M167" s="159" t="s">
        <v>18</v>
      </c>
      <c r="N167" s="852"/>
      <c r="O167" s="853"/>
      <c r="P167" s="853"/>
      <c r="Q167" s="853"/>
      <c r="R167" s="853"/>
      <c r="S167" s="853"/>
      <c r="T167" s="853"/>
      <c r="U167" s="853"/>
      <c r="V167" s="853"/>
      <c r="W167" s="853"/>
      <c r="X167" s="853"/>
      <c r="Y167" s="853"/>
      <c r="Z167" s="853"/>
      <c r="AA167" s="853"/>
      <c r="AB167" s="853"/>
      <c r="AC167" s="853"/>
      <c r="AD167" s="853"/>
      <c r="AE167" s="853"/>
      <c r="AF167" s="853"/>
      <c r="AG167" s="853"/>
      <c r="AH167" s="853"/>
      <c r="AI167" s="853"/>
      <c r="AJ167" s="853"/>
      <c r="AK167" s="853"/>
      <c r="AL167" s="814"/>
      <c r="AM167" s="617" t="s">
        <v>544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.6">
      <c r="A168" s="794"/>
      <c r="B168" s="794"/>
      <c r="C168" s="794">
        <v>1</v>
      </c>
      <c r="D168" s="298"/>
      <c r="E168" s="298"/>
      <c r="F168" s="348"/>
      <c r="G168" s="577"/>
      <c r="H168" s="577"/>
      <c r="I168" s="219"/>
      <c r="J168" s="46"/>
      <c r="L168" s="339" t="e">
        <f ca="1">mergeValue(A168) &amp;"."&amp; mergeValue(B168)&amp;"."&amp; mergeValue(C168)</f>
        <v>#NAME?</v>
      </c>
      <c r="M168" s="160" t="s">
        <v>402</v>
      </c>
      <c r="N168" s="852"/>
      <c r="O168" s="853"/>
      <c r="P168" s="853"/>
      <c r="Q168" s="853"/>
      <c r="R168" s="853"/>
      <c r="S168" s="853"/>
      <c r="T168" s="853"/>
      <c r="U168" s="853"/>
      <c r="V168" s="853"/>
      <c r="W168" s="853"/>
      <c r="X168" s="853"/>
      <c r="Y168" s="853"/>
      <c r="Z168" s="853"/>
      <c r="AA168" s="853"/>
      <c r="AB168" s="853"/>
      <c r="AC168" s="853"/>
      <c r="AD168" s="853"/>
      <c r="AE168" s="853"/>
      <c r="AF168" s="853"/>
      <c r="AG168" s="853"/>
      <c r="AH168" s="853"/>
      <c r="AI168" s="853"/>
      <c r="AJ168" s="853"/>
      <c r="AK168" s="853"/>
      <c r="AL168" s="814"/>
      <c r="AM168" s="617" t="s">
        <v>682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94"/>
      <c r="B169" s="794"/>
      <c r="C169" s="794"/>
      <c r="D169" s="794">
        <v>1</v>
      </c>
      <c r="E169" s="298"/>
      <c r="F169" s="348"/>
      <c r="G169" s="577"/>
      <c r="H169" s="577"/>
      <c r="I169" s="797"/>
      <c r="J169" s="798"/>
      <c r="K169" s="766"/>
      <c r="L169" s="799" t="e">
        <f ca="1">mergeValue(A169) &amp;"."&amp; mergeValue(B169)&amp;"."&amp; mergeValue(C169)&amp;"."&amp; mergeValue(D169)</f>
        <v>#NAME?</v>
      </c>
      <c r="M169" s="800"/>
      <c r="N169" s="769" t="s">
        <v>87</v>
      </c>
      <c r="O169" s="786"/>
      <c r="P169" s="789" t="s">
        <v>96</v>
      </c>
      <c r="Q169" s="790"/>
      <c r="R169" s="769" t="s">
        <v>88</v>
      </c>
      <c r="S169" s="786"/>
      <c r="T169" s="787">
        <v>1</v>
      </c>
      <c r="U169" s="791"/>
      <c r="V169" s="769" t="s">
        <v>88</v>
      </c>
      <c r="W169" s="786"/>
      <c r="X169" s="787">
        <v>1</v>
      </c>
      <c r="Y169" s="788"/>
      <c r="Z169" s="769" t="s">
        <v>88</v>
      </c>
      <c r="AA169" s="191"/>
      <c r="AB169" s="113">
        <v>1</v>
      </c>
      <c r="AC169" s="420"/>
      <c r="AD169" s="573"/>
      <c r="AE169" s="573"/>
      <c r="AF169" s="573"/>
      <c r="AG169" s="573"/>
      <c r="AH169" s="575"/>
      <c r="AI169" s="576" t="s">
        <v>87</v>
      </c>
      <c r="AJ169" s="575"/>
      <c r="AK169" s="576" t="s">
        <v>88</v>
      </c>
      <c r="AL169" s="282"/>
      <c r="AM169" s="765" t="s">
        <v>548</v>
      </c>
      <c r="AN169" s="298" t="e">
        <f ca="1">strCheckDateOnDP(AD169:AL169,List06_9_DP)</f>
        <v>#NAME?</v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94"/>
      <c r="B170" s="794"/>
      <c r="C170" s="794"/>
      <c r="D170" s="794"/>
      <c r="E170" s="298"/>
      <c r="F170" s="348"/>
      <c r="G170" s="577"/>
      <c r="H170" s="577"/>
      <c r="I170" s="797"/>
      <c r="J170" s="798"/>
      <c r="K170" s="766"/>
      <c r="L170" s="799"/>
      <c r="M170" s="800"/>
      <c r="N170" s="769"/>
      <c r="O170" s="786"/>
      <c r="P170" s="789"/>
      <c r="Q170" s="790"/>
      <c r="R170" s="769"/>
      <c r="S170" s="786"/>
      <c r="T170" s="787"/>
      <c r="U170" s="792"/>
      <c r="V170" s="769"/>
      <c r="W170" s="786"/>
      <c r="X170" s="787"/>
      <c r="Y170" s="788"/>
      <c r="Z170" s="769"/>
      <c r="AA170" s="442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5"/>
      <c r="AM170" s="765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94"/>
      <c r="B171" s="794"/>
      <c r="C171" s="794"/>
      <c r="D171" s="794"/>
      <c r="E171" s="298"/>
      <c r="F171" s="348"/>
      <c r="G171" s="577"/>
      <c r="H171" s="577"/>
      <c r="I171" s="797"/>
      <c r="J171" s="798"/>
      <c r="K171" s="766"/>
      <c r="L171" s="799"/>
      <c r="M171" s="800"/>
      <c r="N171" s="769"/>
      <c r="O171" s="786"/>
      <c r="P171" s="789"/>
      <c r="Q171" s="790"/>
      <c r="R171" s="769"/>
      <c r="S171" s="786"/>
      <c r="T171" s="787"/>
      <c r="U171" s="793"/>
      <c r="V171" s="769"/>
      <c r="W171" s="444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65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94"/>
      <c r="B172" s="794"/>
      <c r="C172" s="794"/>
      <c r="D172" s="794"/>
      <c r="E172" s="298"/>
      <c r="F172" s="348"/>
      <c r="G172" s="577"/>
      <c r="H172" s="577"/>
      <c r="I172" s="797"/>
      <c r="J172" s="798"/>
      <c r="K172" s="766"/>
      <c r="L172" s="799"/>
      <c r="M172" s="800"/>
      <c r="N172" s="769"/>
      <c r="O172" s="786"/>
      <c r="P172" s="789"/>
      <c r="Q172" s="790"/>
      <c r="R172" s="769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65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94"/>
      <c r="B173" s="794"/>
      <c r="C173" s="794"/>
      <c r="D173" s="794"/>
      <c r="E173" s="350"/>
      <c r="F173" s="351"/>
      <c r="G173" s="350"/>
      <c r="H173" s="350"/>
      <c r="I173" s="797"/>
      <c r="J173" s="798"/>
      <c r="K173" s="766"/>
      <c r="L173" s="799"/>
      <c r="M173" s="800"/>
      <c r="N173" s="769"/>
      <c r="O173" s="443"/>
      <c r="P173" s="164"/>
      <c r="Q173" s="210" t="s">
        <v>410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65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94"/>
      <c r="B174" s="794"/>
      <c r="C174" s="794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65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94"/>
      <c r="B175" s="794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403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94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94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 t="e">
        <f ca="1">mergeValue(A181)</f>
        <v>#NAME?</v>
      </c>
      <c r="M181" s="209" t="s">
        <v>23</v>
      </c>
      <c r="N181" s="850"/>
      <c r="O181" s="851"/>
      <c r="P181" s="851"/>
      <c r="Q181" s="851"/>
      <c r="R181" s="851"/>
      <c r="S181" s="851"/>
      <c r="T181" s="851"/>
      <c r="U181" s="851"/>
      <c r="V181" s="851"/>
      <c r="W181" s="851"/>
      <c r="X181" s="851"/>
      <c r="Y181" s="851"/>
      <c r="Z181" s="851"/>
      <c r="AA181" s="851"/>
      <c r="AB181" s="851"/>
      <c r="AC181" s="851"/>
      <c r="AD181" s="851"/>
      <c r="AE181" s="851"/>
      <c r="AF181" s="851"/>
      <c r="AG181" s="851"/>
      <c r="AH181" s="851"/>
      <c r="AI181" s="851"/>
      <c r="AJ181" s="851"/>
      <c r="AK181" s="818"/>
      <c r="AL181" s="618" t="s">
        <v>543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94"/>
      <c r="B182" s="794">
        <v>1</v>
      </c>
      <c r="C182" s="298"/>
      <c r="D182" s="298"/>
      <c r="E182" s="298"/>
      <c r="F182" s="348"/>
      <c r="G182" s="577"/>
      <c r="H182" s="577"/>
      <c r="I182" s="219"/>
      <c r="J182" s="46"/>
      <c r="L182" s="339" t="e">
        <f ca="1">mergeValue(A182) &amp;"."&amp; mergeValue(B182)</f>
        <v>#NAME?</v>
      </c>
      <c r="M182" s="159" t="s">
        <v>18</v>
      </c>
      <c r="N182" s="852"/>
      <c r="O182" s="853"/>
      <c r="P182" s="853"/>
      <c r="Q182" s="853"/>
      <c r="R182" s="853"/>
      <c r="S182" s="853"/>
      <c r="T182" s="853"/>
      <c r="U182" s="853"/>
      <c r="V182" s="853"/>
      <c r="W182" s="853"/>
      <c r="X182" s="853"/>
      <c r="Y182" s="853"/>
      <c r="Z182" s="853"/>
      <c r="AA182" s="853"/>
      <c r="AB182" s="853"/>
      <c r="AC182" s="853"/>
      <c r="AD182" s="853"/>
      <c r="AE182" s="853"/>
      <c r="AF182" s="853"/>
      <c r="AG182" s="853"/>
      <c r="AH182" s="853"/>
      <c r="AI182" s="853"/>
      <c r="AJ182" s="853"/>
      <c r="AK182" s="814"/>
      <c r="AL182" s="617" t="s">
        <v>544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94"/>
      <c r="B183" s="794"/>
      <c r="C183" s="794">
        <v>1</v>
      </c>
      <c r="D183" s="298"/>
      <c r="E183" s="298"/>
      <c r="F183" s="348"/>
      <c r="G183" s="577"/>
      <c r="H183" s="577"/>
      <c r="I183" s="219"/>
      <c r="J183" s="46"/>
      <c r="L183" s="339" t="e">
        <f ca="1">mergeValue(A183) &amp;"."&amp; mergeValue(B183)&amp;"."&amp; mergeValue(C183)</f>
        <v>#NAME?</v>
      </c>
      <c r="M183" s="160" t="s">
        <v>402</v>
      </c>
      <c r="N183" s="852"/>
      <c r="O183" s="853"/>
      <c r="P183" s="853"/>
      <c r="Q183" s="853"/>
      <c r="R183" s="853"/>
      <c r="S183" s="853"/>
      <c r="T183" s="853"/>
      <c r="U183" s="853"/>
      <c r="V183" s="853"/>
      <c r="W183" s="853"/>
      <c r="X183" s="853"/>
      <c r="Y183" s="853"/>
      <c r="Z183" s="853"/>
      <c r="AA183" s="853"/>
      <c r="AB183" s="853"/>
      <c r="AC183" s="853"/>
      <c r="AD183" s="853"/>
      <c r="AE183" s="853"/>
      <c r="AF183" s="853"/>
      <c r="AG183" s="853"/>
      <c r="AH183" s="853"/>
      <c r="AI183" s="853"/>
      <c r="AJ183" s="853"/>
      <c r="AK183" s="814"/>
      <c r="AL183" s="617" t="s">
        <v>682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94"/>
      <c r="B184" s="794"/>
      <c r="C184" s="794"/>
      <c r="D184" s="794">
        <v>1</v>
      </c>
      <c r="E184" s="298"/>
      <c r="F184" s="348"/>
      <c r="G184" s="577"/>
      <c r="H184" s="577"/>
      <c r="I184" s="797"/>
      <c r="J184" s="798"/>
      <c r="K184" s="766"/>
      <c r="L184" s="815" t="e">
        <f ca="1">mergeValue(A184) &amp;"."&amp; mergeValue(B184)&amp;"."&amp; mergeValue(C184)&amp;"."&amp; mergeValue(D184)</f>
        <v>#NAME?</v>
      </c>
      <c r="M184" s="808"/>
      <c r="N184" s="810"/>
      <c r="O184" s="789" t="s">
        <v>96</v>
      </c>
      <c r="P184" s="790"/>
      <c r="Q184" s="769" t="s">
        <v>88</v>
      </c>
      <c r="R184" s="786"/>
      <c r="S184" s="787">
        <v>1</v>
      </c>
      <c r="T184" s="791"/>
      <c r="U184" s="769" t="s">
        <v>88</v>
      </c>
      <c r="V184" s="786"/>
      <c r="W184" s="787" t="s">
        <v>96</v>
      </c>
      <c r="X184" s="788"/>
      <c r="Y184" s="769" t="s">
        <v>88</v>
      </c>
      <c r="Z184" s="191"/>
      <c r="AA184" s="113">
        <v>1</v>
      </c>
      <c r="AB184" s="420"/>
      <c r="AC184" s="573"/>
      <c r="AD184" s="573"/>
      <c r="AE184" s="574"/>
      <c r="AF184" s="573"/>
      <c r="AG184" s="575"/>
      <c r="AH184" s="576" t="s">
        <v>87</v>
      </c>
      <c r="AI184" s="575"/>
      <c r="AJ184" s="576" t="s">
        <v>88</v>
      </c>
      <c r="AK184" s="282"/>
      <c r="AL184" s="765" t="s">
        <v>548</v>
      </c>
      <c r="AM184" s="298" t="e">
        <f ca="1">strCheckDateOnDP(AC184:AK184,List06_10_DP)</f>
        <v>#NAME?</v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94"/>
      <c r="B185" s="794"/>
      <c r="C185" s="794"/>
      <c r="D185" s="794"/>
      <c r="E185" s="298"/>
      <c r="F185" s="348"/>
      <c r="G185" s="577"/>
      <c r="H185" s="577"/>
      <c r="I185" s="797"/>
      <c r="J185" s="798"/>
      <c r="K185" s="766"/>
      <c r="L185" s="799"/>
      <c r="M185" s="809"/>
      <c r="N185" s="810"/>
      <c r="O185" s="789"/>
      <c r="P185" s="790"/>
      <c r="Q185" s="769"/>
      <c r="R185" s="786"/>
      <c r="S185" s="787"/>
      <c r="T185" s="792"/>
      <c r="U185" s="769"/>
      <c r="V185" s="786"/>
      <c r="W185" s="787"/>
      <c r="X185" s="788"/>
      <c r="Y185" s="769"/>
      <c r="Z185" s="442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5"/>
      <c r="AL185" s="765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94"/>
      <c r="B186" s="794"/>
      <c r="C186" s="794"/>
      <c r="D186" s="794"/>
      <c r="E186" s="298"/>
      <c r="F186" s="348"/>
      <c r="G186" s="577"/>
      <c r="H186" s="577"/>
      <c r="I186" s="797"/>
      <c r="J186" s="798"/>
      <c r="K186" s="766"/>
      <c r="L186" s="799"/>
      <c r="M186" s="809"/>
      <c r="N186" s="810"/>
      <c r="O186" s="789"/>
      <c r="P186" s="790"/>
      <c r="Q186" s="769"/>
      <c r="R186" s="786"/>
      <c r="S186" s="787"/>
      <c r="T186" s="793"/>
      <c r="U186" s="769"/>
      <c r="V186" s="444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65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94"/>
      <c r="B187" s="794"/>
      <c r="C187" s="794"/>
      <c r="D187" s="794"/>
      <c r="E187" s="298"/>
      <c r="F187" s="348"/>
      <c r="G187" s="577"/>
      <c r="H187" s="577"/>
      <c r="I187" s="797"/>
      <c r="J187" s="798"/>
      <c r="K187" s="766"/>
      <c r="L187" s="799"/>
      <c r="M187" s="809"/>
      <c r="N187" s="810"/>
      <c r="O187" s="789"/>
      <c r="P187" s="790"/>
      <c r="Q187" s="769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65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94"/>
      <c r="B188" s="794"/>
      <c r="C188" s="794"/>
      <c r="D188" s="794"/>
      <c r="E188" s="350"/>
      <c r="F188" s="351"/>
      <c r="G188" s="350"/>
      <c r="H188" s="350"/>
      <c r="I188" s="797"/>
      <c r="J188" s="798"/>
      <c r="K188" s="766"/>
      <c r="L188" s="799"/>
      <c r="M188" s="809"/>
      <c r="N188" s="443"/>
      <c r="O188" s="164"/>
      <c r="P188" s="210" t="s">
        <v>410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65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94"/>
      <c r="B189" s="794"/>
      <c r="C189" s="794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65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94"/>
      <c r="B190" s="794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403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94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69" t="s">
        <v>88</v>
      </c>
      <c r="R200" s="877"/>
      <c r="S200" s="787">
        <v>1</v>
      </c>
      <c r="T200" s="876"/>
      <c r="U200" s="769" t="s">
        <v>87</v>
      </c>
      <c r="V200" s="786"/>
      <c r="W200" s="787">
        <v>1</v>
      </c>
      <c r="X200" s="875"/>
      <c r="Y200" s="769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69"/>
      <c r="R201" s="877"/>
      <c r="S201" s="787"/>
      <c r="T201" s="876"/>
      <c r="U201" s="769"/>
      <c r="V201" s="786"/>
      <c r="W201" s="787"/>
      <c r="X201" s="875"/>
      <c r="Y201" s="769"/>
      <c r="Z201" s="442"/>
      <c r="AA201" s="210"/>
      <c r="AB201" s="115" t="s">
        <v>412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69"/>
      <c r="R202" s="877"/>
      <c r="S202" s="787"/>
      <c r="T202" s="876"/>
      <c r="U202" s="769"/>
      <c r="V202" s="444"/>
      <c r="W202" s="177"/>
      <c r="X202" s="210" t="s">
        <v>411</v>
      </c>
      <c r="Y202" s="260"/>
      <c r="Z202" s="260"/>
      <c r="AA202" s="260"/>
      <c r="AB202" s="569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69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69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4">
      <c r="A206" s="34" t="s">
        <v>280</v>
      </c>
    </row>
    <row r="207" spans="1:46" ht="11.4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8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22.8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8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8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8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8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8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20.399999999999999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8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20.399999999999999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3.8">
      <c r="A244" s="243" t="s">
        <v>53</v>
      </c>
      <c r="B244" s="140" t="s">
        <v>256</v>
      </c>
      <c r="C244" s="141"/>
      <c r="D244" s="143"/>
      <c r="E244" s="608"/>
      <c r="F244" s="448" t="s">
        <v>256</v>
      </c>
      <c r="G244" s="448" t="s">
        <v>256</v>
      </c>
      <c r="H244" s="448" t="s">
        <v>256</v>
      </c>
      <c r="I244" s="451"/>
      <c r="J244" s="449"/>
      <c r="K244" s="450"/>
      <c r="M244" s="613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452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495"/>
      <c r="E248" s="495"/>
      <c r="F248" s="495"/>
      <c r="G248" s="495"/>
      <c r="H248" s="495"/>
      <c r="I248" s="495"/>
      <c r="J248" s="495"/>
      <c r="K248" s="495"/>
      <c r="L248" s="495"/>
      <c r="U248" s="387"/>
    </row>
    <row r="249" spans="1:83" s="390" customFormat="1" ht="15" customHeight="1">
      <c r="A249" s="89"/>
      <c r="B249" s="249" t="s">
        <v>453</v>
      </c>
      <c r="C249" s="848"/>
      <c r="D249" s="719">
        <v>1</v>
      </c>
      <c r="E249" s="782"/>
      <c r="F249" s="489"/>
      <c r="G249" s="251">
        <v>0</v>
      </c>
      <c r="H249" s="494"/>
      <c r="I249" s="375"/>
      <c r="J249" s="532" t="s">
        <v>597</v>
      </c>
      <c r="K249" s="177"/>
      <c r="L249" s="391"/>
      <c r="M249" s="317" t="e">
        <f ca="1">mergeValue(H249)</f>
        <v>#NAME?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48"/>
      <c r="D250" s="719"/>
      <c r="E250" s="782"/>
      <c r="F250" s="375"/>
      <c r="G250" s="376"/>
      <c r="H250" s="177" t="s">
        <v>451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454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495"/>
      <c r="G253" s="495"/>
      <c r="H253" s="495"/>
      <c r="I253" s="495"/>
      <c r="J253" s="495"/>
      <c r="K253" s="495"/>
      <c r="L253" s="495"/>
      <c r="Q253" s="393"/>
      <c r="U253" s="387"/>
    </row>
    <row r="254" spans="1:83" s="390" customFormat="1" ht="15" customHeight="1">
      <c r="A254" s="89"/>
      <c r="B254" s="249" t="s">
        <v>453</v>
      </c>
      <c r="C254" s="849"/>
      <c r="D254" s="374"/>
      <c r="E254" s="615"/>
      <c r="F254" s="856"/>
      <c r="G254" s="719">
        <v>0</v>
      </c>
      <c r="H254" s="717"/>
      <c r="I254" s="375"/>
      <c r="J254" s="532" t="s">
        <v>597</v>
      </c>
      <c r="K254" s="177"/>
      <c r="L254" s="391"/>
      <c r="M254" s="317" t="e">
        <f ca="1">mergeValue(H254)</f>
        <v>#NAME?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49"/>
      <c r="D255" s="374"/>
      <c r="E255" s="615"/>
      <c r="F255" s="856"/>
      <c r="G255" s="719"/>
      <c r="H255" s="717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455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453</v>
      </c>
      <c r="C259" s="536"/>
      <c r="D259" s="386"/>
      <c r="E259" s="616"/>
      <c r="F259" s="386"/>
      <c r="G259" s="386"/>
      <c r="H259" s="386"/>
      <c r="I259" s="331"/>
      <c r="J259" s="251">
        <v>0</v>
      </c>
      <c r="K259" s="535"/>
      <c r="L259" s="372"/>
      <c r="M259" s="317" t="e">
        <f ca="1">mergeValue(H259)</f>
        <v>#NAME?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4"/>
    <row r="262" spans="1:83" s="34" customFormat="1" ht="11.4">
      <c r="A262" s="34" t="s">
        <v>508</v>
      </c>
    </row>
    <row r="263" spans="1:83" ht="11.4"/>
    <row r="264" spans="1:83" s="35" customFormat="1" ht="20.100000000000001" customHeight="1">
      <c r="A264" s="97"/>
      <c r="B264" s="249"/>
      <c r="C264" s="86"/>
      <c r="D264" s="250"/>
      <c r="E264" s="419"/>
      <c r="F264" s="415"/>
      <c r="G264" s="420"/>
      <c r="I264" s="317"/>
      <c r="J264" s="317"/>
    </row>
    <row r="265" spans="1:83" ht="11.4"/>
    <row r="266" spans="1:83" ht="11.4"/>
    <row r="267" spans="1:83" s="34" customFormat="1" ht="11.4">
      <c r="A267" s="34" t="s">
        <v>530</v>
      </c>
    </row>
    <row r="268" spans="1:83" ht="11.4"/>
    <row r="269" spans="1:83" s="35" customFormat="1" ht="20.100000000000001" customHeight="1">
      <c r="A269" s="412"/>
      <c r="B269" s="249"/>
      <c r="C269" s="86"/>
      <c r="D269" s="250"/>
      <c r="E269" s="423"/>
      <c r="F269" s="422" t="s">
        <v>515</v>
      </c>
      <c r="G269" s="422" t="s">
        <v>515</v>
      </c>
      <c r="H269" s="449"/>
      <c r="I269" s="317"/>
      <c r="K269" s="317"/>
      <c r="L269" s="317"/>
    </row>
    <row r="270" spans="1:83" ht="11.4"/>
    <row r="271" spans="1:83" ht="11.4"/>
    <row r="272" spans="1:83" s="34" customFormat="1" ht="11.4">
      <c r="A272" s="34" t="s">
        <v>531</v>
      </c>
    </row>
    <row r="273" spans="1:12" ht="11.4"/>
    <row r="274" spans="1:12" s="35" customFormat="1" ht="20.100000000000001" customHeight="1">
      <c r="A274" s="412"/>
      <c r="B274" s="249"/>
      <c r="C274" s="86"/>
      <c r="D274" s="250"/>
      <c r="E274" s="423"/>
      <c r="F274" s="422" t="s">
        <v>515</v>
      </c>
      <c r="G274" s="551"/>
      <c r="H274" s="422" t="s">
        <v>515</v>
      </c>
      <c r="I274" s="317"/>
      <c r="K274" s="317"/>
      <c r="L274" s="317"/>
    </row>
    <row r="275" spans="1:12" ht="11.4"/>
    <row r="276" spans="1:12" ht="11.4"/>
    <row r="277" spans="1:12" s="34" customFormat="1" ht="11.4">
      <c r="A277" s="34" t="s">
        <v>532</v>
      </c>
    </row>
    <row r="278" spans="1:12" ht="11.4"/>
    <row r="279" spans="1:12" s="35" customFormat="1" ht="20.100000000000001" customHeight="1">
      <c r="A279" s="412"/>
      <c r="B279" s="249"/>
      <c r="C279" s="86"/>
      <c r="D279" s="250"/>
      <c r="E279" s="430">
        <f>E278</f>
        <v>0</v>
      </c>
      <c r="F279" s="422" t="s">
        <v>515</v>
      </c>
      <c r="G279" s="551"/>
      <c r="H279" s="422" t="s">
        <v>515</v>
      </c>
      <c r="I279" s="317"/>
      <c r="K279" s="317"/>
      <c r="L279" s="317"/>
    </row>
    <row r="280" spans="1:12" s="35" customFormat="1" ht="13.8">
      <c r="A280" s="412"/>
      <c r="B280" s="249"/>
      <c r="C280" s="86"/>
      <c r="D280" s="102"/>
      <c r="E280" s="431"/>
      <c r="F280" s="432"/>
      <c r="G280"/>
      <c r="H280" s="432"/>
      <c r="I280" s="317"/>
      <c r="K280" s="317"/>
      <c r="L280" s="317"/>
    </row>
    <row r="282" spans="1:12" s="34" customFormat="1" ht="11.4">
      <c r="A282" s="34" t="s">
        <v>533</v>
      </c>
    </row>
    <row r="283" spans="1:12" ht="11.4"/>
    <row r="284" spans="1:12" s="35" customFormat="1" ht="20.100000000000001" customHeight="1">
      <c r="A284" s="412"/>
      <c r="B284" s="249"/>
      <c r="C284" s="86"/>
      <c r="D284" s="250"/>
      <c r="E284" s="430">
        <f>E283</f>
        <v>0</v>
      </c>
      <c r="F284" s="422" t="s">
        <v>515</v>
      </c>
      <c r="G284" s="433"/>
      <c r="H284" s="422" t="s">
        <v>515</v>
      </c>
      <c r="I284" s="317"/>
      <c r="K284" s="317"/>
      <c r="L284" s="317"/>
    </row>
    <row r="287" spans="1:12" s="34" customFormat="1" ht="17.100000000000001" customHeight="1">
      <c r="A287" s="34" t="s">
        <v>582</v>
      </c>
    </row>
    <row r="289" spans="1:20" s="255" customFormat="1" ht="409.6">
      <c r="A289" s="764">
        <v>1</v>
      </c>
      <c r="B289" s="319"/>
      <c r="C289" s="319"/>
      <c r="D289" s="319"/>
      <c r="F289" s="469" t="e">
        <f ca="1">"2." &amp;mergeValue(A289)</f>
        <v>#NAME?</v>
      </c>
      <c r="G289" s="554" t="s">
        <v>569</v>
      </c>
      <c r="H289" s="454"/>
      <c r="I289" s="286" t="s">
        <v>676</v>
      </c>
      <c r="J289" s="468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1.2">
      <c r="A290" s="764"/>
      <c r="B290" s="319"/>
      <c r="C290" s="319"/>
      <c r="D290" s="319"/>
      <c r="F290" s="469" t="e">
        <f ca="1">"3." &amp;mergeValue(A290)</f>
        <v>#NAME?</v>
      </c>
      <c r="G290" s="554" t="s">
        <v>570</v>
      </c>
      <c r="H290" s="454"/>
      <c r="I290" s="286" t="s">
        <v>674</v>
      </c>
      <c r="J290" s="468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57">
      <c r="A291" s="764"/>
      <c r="B291" s="319"/>
      <c r="C291" s="319"/>
      <c r="D291" s="319"/>
      <c r="F291" s="469" t="e">
        <f ca="1">"4."&amp;mergeValue(A291)</f>
        <v>#NAME?</v>
      </c>
      <c r="G291" s="554" t="s">
        <v>571</v>
      </c>
      <c r="H291" s="455" t="s">
        <v>515</v>
      </c>
      <c r="I291" s="286"/>
      <c r="J291" s="468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2.6">
      <c r="A292" s="764"/>
      <c r="B292" s="764">
        <v>1</v>
      </c>
      <c r="C292" s="477"/>
      <c r="D292" s="477"/>
      <c r="F292" s="469" t="e">
        <f ca="1">"4."&amp;mergeValue(A292) &amp;"."&amp;mergeValue(B292)</f>
        <v>#NAME?</v>
      </c>
      <c r="G292" s="461" t="s">
        <v>678</v>
      </c>
      <c r="H292" s="454" t="str">
        <f>IF(region_name="","",region_name)</f>
        <v>Московская область</v>
      </c>
      <c r="I292" s="286" t="s">
        <v>574</v>
      </c>
      <c r="J292" s="468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216.6">
      <c r="A293" s="764"/>
      <c r="B293" s="764"/>
      <c r="C293" s="764">
        <v>1</v>
      </c>
      <c r="D293" s="477"/>
      <c r="F293" s="469" t="e">
        <f ca="1">"4."&amp;mergeValue(A293) &amp;"."&amp;mergeValue(B293)&amp;"."&amp;mergeValue(C293)</f>
        <v>#NAME?</v>
      </c>
      <c r="G293" s="476" t="s">
        <v>572</v>
      </c>
      <c r="H293" s="454"/>
      <c r="I293" s="286" t="s">
        <v>575</v>
      </c>
      <c r="J293" s="468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64"/>
      <c r="B294" s="764"/>
      <c r="C294" s="764"/>
      <c r="D294" s="477">
        <v>1</v>
      </c>
      <c r="F294" s="469" t="e">
        <f ca="1">"4."&amp;mergeValue(A294) &amp;"."&amp;mergeValue(B294)&amp;"."&amp;mergeValue(C294)&amp;"."&amp;mergeValue(D294)</f>
        <v>#NAME?</v>
      </c>
      <c r="G294" s="557" t="s">
        <v>573</v>
      </c>
      <c r="H294" s="454"/>
      <c r="I294" s="765" t="s">
        <v>677</v>
      </c>
      <c r="J294" s="468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600000000000001">
      <c r="A295" s="764"/>
      <c r="B295" s="764"/>
      <c r="C295" s="764"/>
      <c r="D295" s="477"/>
      <c r="F295" s="561"/>
      <c r="G295" s="562" t="s">
        <v>4</v>
      </c>
      <c r="H295" s="563"/>
      <c r="I295" s="765"/>
      <c r="J295" s="468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600000000000001">
      <c r="A296" s="764"/>
      <c r="B296" s="764"/>
      <c r="C296" s="477"/>
      <c r="D296" s="477"/>
      <c r="F296" s="473"/>
      <c r="G296" s="162" t="s">
        <v>451</v>
      </c>
      <c r="H296" s="474"/>
      <c r="I296" s="475"/>
      <c r="J296" s="468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600000000000001">
      <c r="A297" s="764"/>
      <c r="B297" s="319"/>
      <c r="C297" s="319"/>
      <c r="D297" s="319"/>
      <c r="F297" s="473"/>
      <c r="G297" s="177" t="s">
        <v>581</v>
      </c>
      <c r="H297" s="474"/>
      <c r="I297" s="475"/>
      <c r="J297" s="468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600000000000001">
      <c r="A298" s="319"/>
      <c r="B298" s="319"/>
      <c r="C298" s="319"/>
      <c r="D298" s="319"/>
      <c r="F298" s="473"/>
      <c r="G298" s="210" t="s">
        <v>580</v>
      </c>
      <c r="H298" s="474"/>
      <c r="I298" s="475"/>
      <c r="J298" s="468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 leftLabels="1"/>
  <mergeCells count="227">
    <mergeCell ref="J136:J139"/>
    <mergeCell ref="T137:T138"/>
    <mergeCell ref="I80:I85"/>
    <mergeCell ref="S82:S83"/>
    <mergeCell ref="O92:AA92"/>
    <mergeCell ref="X100:X101"/>
    <mergeCell ref="J81:J84"/>
    <mergeCell ref="I97:I103"/>
    <mergeCell ref="AD82:AD84"/>
    <mergeCell ref="W98:W99"/>
    <mergeCell ref="Z100:Z101"/>
    <mergeCell ref="W100:W101"/>
    <mergeCell ref="Y100:Y101"/>
    <mergeCell ref="J98:J102"/>
    <mergeCell ref="Z98:Z99"/>
    <mergeCell ref="T82:T83"/>
    <mergeCell ref="O97:AA97"/>
    <mergeCell ref="T120:T121"/>
    <mergeCell ref="O119:V119"/>
    <mergeCell ref="S137:S138"/>
    <mergeCell ref="O133:V133"/>
    <mergeCell ref="U120:U121"/>
    <mergeCell ref="O131:V131"/>
    <mergeCell ref="R120:R121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A61:A72"/>
    <mergeCell ref="D80:D85"/>
    <mergeCell ref="N66:N67"/>
    <mergeCell ref="I64:I69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N181:AK181"/>
    <mergeCell ref="N166:AL166"/>
    <mergeCell ref="N167:AL167"/>
    <mergeCell ref="N168:AL168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O153:V153"/>
    <mergeCell ref="O148:V148"/>
    <mergeCell ref="AB82:AB83"/>
    <mergeCell ref="O77:AC77"/>
    <mergeCell ref="O78:AC78"/>
    <mergeCell ref="O79:AC79"/>
    <mergeCell ref="O80:AC80"/>
    <mergeCell ref="O81:AC81"/>
    <mergeCell ref="O116:V116"/>
    <mergeCell ref="P184:P187"/>
    <mergeCell ref="O149:V149"/>
    <mergeCell ref="Q184:Q187"/>
    <mergeCell ref="O169:O172"/>
    <mergeCell ref="O150:V150"/>
    <mergeCell ref="O151:V151"/>
    <mergeCell ref="U66:U67"/>
    <mergeCell ref="O117:V117"/>
    <mergeCell ref="O94:AA94"/>
    <mergeCell ref="R66:R67"/>
    <mergeCell ref="Y82:Y83"/>
    <mergeCell ref="Z82:Z83"/>
    <mergeCell ref="AA82:AA83"/>
    <mergeCell ref="O132:V132"/>
    <mergeCell ref="O134:V134"/>
    <mergeCell ref="S120:S121"/>
  </mergeCells>
  <phoneticPr fontId="9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 xr:uid="{00000000-0002-0000-3300-000000000000}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82 V82" xr:uid="{00000000-0002-0000-33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34:U35 U82:U83 Z82:Z83 AB82:AB83" xr:uid="{00000000-0002-0000-33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82 AA82:AA83" xr:uid="{00000000-0002-0000-3300-000003000000}"/>
    <dataValidation allowBlank="1" promptTitle="checkPeriodRange" sqref="V100 V98 Q155 Q138 Q121 Q51 Q35 Q67 Q83 AF185:AK185 AG170:AL170 X83" xr:uid="{00000000-0002-0000-3300-000004000000}"/>
    <dataValidation type="list" allowBlank="1" showInputMessage="1" showErrorMessage="1" errorTitle="Ошибка" error="Выберите значение из списка" sqref="U196" xr:uid="{00000000-0002-0000-33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 xr:uid="{00000000-0002-0000-3300-000006000000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 xr:uid="{00000000-0002-0000-3300-000007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 xr:uid="{00000000-0002-0000-3300-000008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 xr:uid="{00000000-0002-0000-3300-000009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 xr:uid="{00000000-0002-0000-3300-00000A000000}">
      <formula1>kind_of_cons</formula1>
    </dataValidation>
    <dataValidation type="list" allowBlank="1" showInputMessage="1" showErrorMessage="1" errorTitle="Ошибка" error="Выберите значение из списка" sqref="O152" xr:uid="{00000000-0002-0000-3300-00000B000000}">
      <formula1>kind_of_scheme_in</formula1>
    </dataValidation>
    <dataValidation type="list" allowBlank="1" showInputMessage="1" showErrorMessage="1" errorTitle="Ошибка" error="Выберите значение из списка" sqref="O97 O65 O33 O49 O81" xr:uid="{00000000-0002-0000-3300-00000C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 xr:uid="{00000000-0002-0000-3300-00000D000000}">
      <formula1>kind_of_heat_transfer</formula1>
    </dataValidation>
    <dataValidation type="list" allowBlank="1" showInputMessage="1" showErrorMessage="1" errorTitle="Ошибка" error="Выберите значение из списка" sqref="M120 M137" xr:uid="{00000000-0002-0000-3300-00000E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 xr:uid="{00000000-0002-0000-3300-00000F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3300-000010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3300-00001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3300-000012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 xr:uid="{00000000-0002-0000-3300-000013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 xr:uid="{00000000-0002-0000-3300-000014000000}">
      <formula1>"a"</formula1>
    </dataValidation>
    <dataValidation allowBlank="1" sqref="S68:S73 S36:S41 S52:S57 S84:S89 Z84:Z88" xr:uid="{00000000-0002-0000-3300-000015000000}"/>
    <dataValidation type="list" allowBlank="1" showInputMessage="1" showErrorMessage="1" errorTitle="Ошибка" error="Выберите значение из списка" prompt="Выберите значение из списка" sqref="E244" xr:uid="{00000000-0002-0000-3300-000016000000}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TSH_REESTR_MO_FILTER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TSH_REESTR_MO">
    <tabColor indexed="47"/>
  </sheetPr>
  <dimension ref="A1:D61"/>
  <sheetViews>
    <sheetView showGridLines="0" zoomScaleNormal="100" workbookViewId="0"/>
  </sheetViews>
  <sheetFormatPr defaultRowHeight="11.4"/>
  <sheetData>
    <row r="1" spans="1:4">
      <c r="A1" t="s">
        <v>833</v>
      </c>
      <c r="B1" t="s">
        <v>592</v>
      </c>
      <c r="C1" t="s">
        <v>593</v>
      </c>
      <c r="D1" t="s">
        <v>832</v>
      </c>
    </row>
    <row r="2" spans="1:4">
      <c r="A2">
        <v>1</v>
      </c>
      <c r="B2" t="s">
        <v>712</v>
      </c>
      <c r="C2" t="s">
        <v>712</v>
      </c>
      <c r="D2" t="s">
        <v>713</v>
      </c>
    </row>
    <row r="3" spans="1:4">
      <c r="A3">
        <v>2</v>
      </c>
      <c r="B3" t="s">
        <v>714</v>
      </c>
      <c r="C3" t="s">
        <v>714</v>
      </c>
      <c r="D3" t="s">
        <v>715</v>
      </c>
    </row>
    <row r="4" spans="1:4">
      <c r="A4">
        <v>3</v>
      </c>
      <c r="B4" t="s">
        <v>716</v>
      </c>
      <c r="C4" t="s">
        <v>716</v>
      </c>
      <c r="D4" t="s">
        <v>717</v>
      </c>
    </row>
    <row r="5" spans="1:4">
      <c r="A5">
        <v>4</v>
      </c>
      <c r="B5" t="s">
        <v>718</v>
      </c>
      <c r="C5" t="s">
        <v>718</v>
      </c>
      <c r="D5" t="s">
        <v>719</v>
      </c>
    </row>
    <row r="6" spans="1:4">
      <c r="A6">
        <v>5</v>
      </c>
      <c r="B6" t="s">
        <v>720</v>
      </c>
      <c r="C6" t="s">
        <v>720</v>
      </c>
      <c r="D6" t="s">
        <v>721</v>
      </c>
    </row>
    <row r="7" spans="1:4">
      <c r="A7">
        <v>6</v>
      </c>
      <c r="B7" t="s">
        <v>722</v>
      </c>
      <c r="C7" t="s">
        <v>722</v>
      </c>
      <c r="D7" t="s">
        <v>723</v>
      </c>
    </row>
    <row r="8" spans="1:4">
      <c r="A8">
        <v>7</v>
      </c>
      <c r="B8" t="s">
        <v>724</v>
      </c>
      <c r="C8" t="s">
        <v>724</v>
      </c>
      <c r="D8" t="s">
        <v>725</v>
      </c>
    </row>
    <row r="9" spans="1:4">
      <c r="A9">
        <v>8</v>
      </c>
      <c r="B9" t="s">
        <v>726</v>
      </c>
      <c r="C9" t="s">
        <v>726</v>
      </c>
      <c r="D9" t="s">
        <v>727</v>
      </c>
    </row>
    <row r="10" spans="1:4">
      <c r="A10">
        <v>9</v>
      </c>
      <c r="B10" t="s">
        <v>728</v>
      </c>
      <c r="C10" t="s">
        <v>728</v>
      </c>
      <c r="D10" t="s">
        <v>729</v>
      </c>
    </row>
    <row r="11" spans="1:4">
      <c r="A11">
        <v>10</v>
      </c>
      <c r="B11" t="s">
        <v>730</v>
      </c>
      <c r="C11" t="s">
        <v>730</v>
      </c>
      <c r="D11" t="s">
        <v>731</v>
      </c>
    </row>
    <row r="12" spans="1:4">
      <c r="A12">
        <v>11</v>
      </c>
      <c r="B12" t="s">
        <v>732</v>
      </c>
      <c r="C12" t="s">
        <v>732</v>
      </c>
      <c r="D12" t="s">
        <v>733</v>
      </c>
    </row>
    <row r="13" spans="1:4">
      <c r="A13">
        <v>12</v>
      </c>
      <c r="B13" t="s">
        <v>734</v>
      </c>
      <c r="C13" t="s">
        <v>734</v>
      </c>
      <c r="D13" t="s">
        <v>735</v>
      </c>
    </row>
    <row r="14" spans="1:4">
      <c r="A14">
        <v>13</v>
      </c>
      <c r="B14" t="s">
        <v>736</v>
      </c>
      <c r="C14" t="s">
        <v>736</v>
      </c>
      <c r="D14" t="s">
        <v>737</v>
      </c>
    </row>
    <row r="15" spans="1:4">
      <c r="A15">
        <v>14</v>
      </c>
      <c r="B15" t="s">
        <v>738</v>
      </c>
      <c r="C15" t="s">
        <v>738</v>
      </c>
      <c r="D15" t="s">
        <v>739</v>
      </c>
    </row>
    <row r="16" spans="1:4">
      <c r="A16">
        <v>15</v>
      </c>
      <c r="B16" t="s">
        <v>740</v>
      </c>
      <c r="C16" t="s">
        <v>740</v>
      </c>
      <c r="D16" t="s">
        <v>741</v>
      </c>
    </row>
    <row r="17" spans="1:4">
      <c r="A17">
        <v>16</v>
      </c>
      <c r="B17" t="s">
        <v>742</v>
      </c>
      <c r="C17" t="s">
        <v>742</v>
      </c>
      <c r="D17" t="s">
        <v>743</v>
      </c>
    </row>
    <row r="18" spans="1:4">
      <c r="A18">
        <v>17</v>
      </c>
      <c r="B18" t="s">
        <v>744</v>
      </c>
      <c r="C18" t="s">
        <v>744</v>
      </c>
      <c r="D18" t="s">
        <v>745</v>
      </c>
    </row>
    <row r="19" spans="1:4">
      <c r="A19">
        <v>18</v>
      </c>
      <c r="B19" t="s">
        <v>746</v>
      </c>
      <c r="C19" t="s">
        <v>746</v>
      </c>
      <c r="D19" t="s">
        <v>747</v>
      </c>
    </row>
    <row r="20" spans="1:4">
      <c r="A20">
        <v>19</v>
      </c>
      <c r="B20" t="s">
        <v>748</v>
      </c>
      <c r="C20" t="s">
        <v>748</v>
      </c>
      <c r="D20" t="s">
        <v>749</v>
      </c>
    </row>
    <row r="21" spans="1:4">
      <c r="A21">
        <v>20</v>
      </c>
      <c r="B21" t="s">
        <v>750</v>
      </c>
      <c r="C21" t="s">
        <v>750</v>
      </c>
      <c r="D21" t="s">
        <v>751</v>
      </c>
    </row>
    <row r="22" spans="1:4">
      <c r="A22">
        <v>21</v>
      </c>
      <c r="B22" t="s">
        <v>752</v>
      </c>
      <c r="C22" t="s">
        <v>752</v>
      </c>
      <c r="D22" t="s">
        <v>753</v>
      </c>
    </row>
    <row r="23" spans="1:4">
      <c r="A23">
        <v>22</v>
      </c>
      <c r="B23" t="s">
        <v>754</v>
      </c>
      <c r="C23" t="s">
        <v>754</v>
      </c>
      <c r="D23" t="s">
        <v>755</v>
      </c>
    </row>
    <row r="24" spans="1:4">
      <c r="A24">
        <v>23</v>
      </c>
      <c r="B24" t="s">
        <v>756</v>
      </c>
      <c r="C24" t="s">
        <v>756</v>
      </c>
      <c r="D24" t="s">
        <v>757</v>
      </c>
    </row>
    <row r="25" spans="1:4">
      <c r="A25">
        <v>24</v>
      </c>
      <c r="B25" t="s">
        <v>758</v>
      </c>
      <c r="C25" t="s">
        <v>758</v>
      </c>
      <c r="D25" t="s">
        <v>759</v>
      </c>
    </row>
    <row r="26" spans="1:4">
      <c r="A26">
        <v>25</v>
      </c>
      <c r="B26" t="s">
        <v>760</v>
      </c>
      <c r="C26" t="s">
        <v>760</v>
      </c>
      <c r="D26" t="s">
        <v>761</v>
      </c>
    </row>
    <row r="27" spans="1:4">
      <c r="A27">
        <v>26</v>
      </c>
      <c r="B27" t="s">
        <v>762</v>
      </c>
      <c r="C27" t="s">
        <v>762</v>
      </c>
      <c r="D27" t="s">
        <v>763</v>
      </c>
    </row>
    <row r="28" spans="1:4">
      <c r="A28">
        <v>27</v>
      </c>
      <c r="B28" t="s">
        <v>764</v>
      </c>
      <c r="C28" t="s">
        <v>764</v>
      </c>
      <c r="D28" t="s">
        <v>765</v>
      </c>
    </row>
    <row r="29" spans="1:4">
      <c r="A29">
        <v>28</v>
      </c>
      <c r="B29" t="s">
        <v>766</v>
      </c>
      <c r="C29" t="s">
        <v>766</v>
      </c>
      <c r="D29" t="s">
        <v>767</v>
      </c>
    </row>
    <row r="30" spans="1:4">
      <c r="A30">
        <v>29</v>
      </c>
      <c r="B30" t="s">
        <v>768</v>
      </c>
      <c r="C30" t="s">
        <v>768</v>
      </c>
      <c r="D30" t="s">
        <v>769</v>
      </c>
    </row>
    <row r="31" spans="1:4">
      <c r="A31">
        <v>30</v>
      </c>
      <c r="B31" t="s">
        <v>770</v>
      </c>
      <c r="C31" t="s">
        <v>770</v>
      </c>
      <c r="D31" t="s">
        <v>771</v>
      </c>
    </row>
    <row r="32" spans="1:4">
      <c r="A32">
        <v>31</v>
      </c>
      <c r="B32" t="s">
        <v>772</v>
      </c>
      <c r="C32" t="s">
        <v>772</v>
      </c>
      <c r="D32" t="s">
        <v>773</v>
      </c>
    </row>
    <row r="33" spans="1:4">
      <c r="A33">
        <v>32</v>
      </c>
      <c r="B33" t="s">
        <v>774</v>
      </c>
      <c r="C33" t="s">
        <v>774</v>
      </c>
      <c r="D33" t="s">
        <v>775</v>
      </c>
    </row>
    <row r="34" spans="1:4">
      <c r="A34">
        <v>33</v>
      </c>
      <c r="B34" t="s">
        <v>776</v>
      </c>
      <c r="C34" t="s">
        <v>776</v>
      </c>
      <c r="D34" t="s">
        <v>777</v>
      </c>
    </row>
    <row r="35" spans="1:4">
      <c r="A35">
        <v>34</v>
      </c>
      <c r="B35" t="s">
        <v>778</v>
      </c>
      <c r="C35" t="s">
        <v>778</v>
      </c>
      <c r="D35" t="s">
        <v>779</v>
      </c>
    </row>
    <row r="36" spans="1:4">
      <c r="A36">
        <v>35</v>
      </c>
      <c r="B36" t="s">
        <v>780</v>
      </c>
      <c r="C36" t="s">
        <v>780</v>
      </c>
      <c r="D36" t="s">
        <v>781</v>
      </c>
    </row>
    <row r="37" spans="1:4">
      <c r="A37">
        <v>36</v>
      </c>
      <c r="B37" t="s">
        <v>782</v>
      </c>
      <c r="C37" t="s">
        <v>782</v>
      </c>
      <c r="D37" t="s">
        <v>783</v>
      </c>
    </row>
    <row r="38" spans="1:4">
      <c r="A38">
        <v>37</v>
      </c>
      <c r="B38" t="s">
        <v>784</v>
      </c>
      <c r="C38" t="s">
        <v>784</v>
      </c>
      <c r="D38" t="s">
        <v>785</v>
      </c>
    </row>
    <row r="39" spans="1:4">
      <c r="A39">
        <v>38</v>
      </c>
      <c r="B39" t="s">
        <v>786</v>
      </c>
      <c r="C39" t="s">
        <v>786</v>
      </c>
      <c r="D39" t="s">
        <v>787</v>
      </c>
    </row>
    <row r="40" spans="1:4">
      <c r="A40">
        <v>39</v>
      </c>
      <c r="B40" t="s">
        <v>788</v>
      </c>
      <c r="C40" t="s">
        <v>788</v>
      </c>
      <c r="D40" t="s">
        <v>789</v>
      </c>
    </row>
    <row r="41" spans="1:4">
      <c r="A41">
        <v>40</v>
      </c>
      <c r="B41" t="s">
        <v>790</v>
      </c>
      <c r="C41" t="s">
        <v>790</v>
      </c>
      <c r="D41" t="s">
        <v>791</v>
      </c>
    </row>
    <row r="42" spans="1:4">
      <c r="A42">
        <v>41</v>
      </c>
      <c r="B42" t="s">
        <v>792</v>
      </c>
      <c r="C42" t="s">
        <v>792</v>
      </c>
      <c r="D42" t="s">
        <v>793</v>
      </c>
    </row>
    <row r="43" spans="1:4">
      <c r="A43">
        <v>42</v>
      </c>
      <c r="B43" t="s">
        <v>794</v>
      </c>
      <c r="C43" t="s">
        <v>794</v>
      </c>
      <c r="D43" t="s">
        <v>795</v>
      </c>
    </row>
    <row r="44" spans="1:4">
      <c r="A44">
        <v>43</v>
      </c>
      <c r="B44" t="s">
        <v>796</v>
      </c>
      <c r="C44" t="s">
        <v>796</v>
      </c>
      <c r="D44" t="s">
        <v>797</v>
      </c>
    </row>
    <row r="45" spans="1:4">
      <c r="A45">
        <v>44</v>
      </c>
      <c r="B45" t="s">
        <v>798</v>
      </c>
      <c r="C45" t="s">
        <v>798</v>
      </c>
      <c r="D45" t="s">
        <v>799</v>
      </c>
    </row>
    <row r="46" spans="1:4">
      <c r="A46">
        <v>45</v>
      </c>
      <c r="B46" t="s">
        <v>800</v>
      </c>
      <c r="C46" t="s">
        <v>800</v>
      </c>
      <c r="D46" t="s">
        <v>801</v>
      </c>
    </row>
    <row r="47" spans="1:4">
      <c r="A47">
        <v>46</v>
      </c>
      <c r="B47" t="s">
        <v>802</v>
      </c>
      <c r="C47" t="s">
        <v>802</v>
      </c>
      <c r="D47" t="s">
        <v>803</v>
      </c>
    </row>
    <row r="48" spans="1:4">
      <c r="A48">
        <v>47</v>
      </c>
      <c r="B48" t="s">
        <v>804</v>
      </c>
      <c r="C48" t="s">
        <v>804</v>
      </c>
      <c r="D48" t="s">
        <v>805</v>
      </c>
    </row>
    <row r="49" spans="1:4">
      <c r="A49">
        <v>48</v>
      </c>
      <c r="B49" t="s">
        <v>806</v>
      </c>
      <c r="C49" t="s">
        <v>806</v>
      </c>
      <c r="D49" t="s">
        <v>807</v>
      </c>
    </row>
    <row r="50" spans="1:4">
      <c r="A50">
        <v>49</v>
      </c>
      <c r="B50" t="s">
        <v>808</v>
      </c>
      <c r="C50" t="s">
        <v>808</v>
      </c>
      <c r="D50" t="s">
        <v>809</v>
      </c>
    </row>
    <row r="51" spans="1:4">
      <c r="A51">
        <v>50</v>
      </c>
      <c r="B51" t="s">
        <v>810</v>
      </c>
      <c r="C51" t="s">
        <v>810</v>
      </c>
      <c r="D51" t="s">
        <v>811</v>
      </c>
    </row>
    <row r="52" spans="1:4">
      <c r="A52">
        <v>51</v>
      </c>
      <c r="B52" t="s">
        <v>812</v>
      </c>
      <c r="C52" t="s">
        <v>812</v>
      </c>
      <c r="D52" t="s">
        <v>813</v>
      </c>
    </row>
    <row r="53" spans="1:4">
      <c r="A53">
        <v>52</v>
      </c>
      <c r="B53" t="s">
        <v>814</v>
      </c>
      <c r="C53" t="s">
        <v>814</v>
      </c>
      <c r="D53" t="s">
        <v>815</v>
      </c>
    </row>
    <row r="54" spans="1:4">
      <c r="A54">
        <v>53</v>
      </c>
      <c r="B54" t="s">
        <v>816</v>
      </c>
      <c r="C54" t="s">
        <v>816</v>
      </c>
      <c r="D54" t="s">
        <v>817</v>
      </c>
    </row>
    <row r="55" spans="1:4">
      <c r="A55">
        <v>54</v>
      </c>
      <c r="B55" t="s">
        <v>818</v>
      </c>
      <c r="C55" t="s">
        <v>818</v>
      </c>
      <c r="D55" t="s">
        <v>819</v>
      </c>
    </row>
    <row r="56" spans="1:4">
      <c r="A56">
        <v>55</v>
      </c>
      <c r="B56" t="s">
        <v>820</v>
      </c>
      <c r="C56" t="s">
        <v>820</v>
      </c>
      <c r="D56" t="s">
        <v>821</v>
      </c>
    </row>
    <row r="57" spans="1:4">
      <c r="A57">
        <v>56</v>
      </c>
      <c r="B57" t="s">
        <v>822</v>
      </c>
      <c r="C57" t="s">
        <v>822</v>
      </c>
      <c r="D57" t="s">
        <v>823</v>
      </c>
    </row>
    <row r="58" spans="1:4">
      <c r="A58">
        <v>57</v>
      </c>
      <c r="B58" t="s">
        <v>824</v>
      </c>
      <c r="C58" t="s">
        <v>824</v>
      </c>
      <c r="D58" t="s">
        <v>825</v>
      </c>
    </row>
    <row r="59" spans="1:4">
      <c r="A59">
        <v>58</v>
      </c>
      <c r="B59" t="s">
        <v>826</v>
      </c>
      <c r="C59" t="s">
        <v>826</v>
      </c>
      <c r="D59" t="s">
        <v>827</v>
      </c>
    </row>
    <row r="60" spans="1:4">
      <c r="A60">
        <v>59</v>
      </c>
      <c r="B60" t="s">
        <v>828</v>
      </c>
      <c r="C60" t="s">
        <v>828</v>
      </c>
      <c r="D60" t="s">
        <v>829</v>
      </c>
    </row>
    <row r="61" spans="1:4">
      <c r="A61">
        <v>60</v>
      </c>
      <c r="B61" t="s">
        <v>830</v>
      </c>
      <c r="C61" t="s">
        <v>830</v>
      </c>
      <c r="D61" t="s">
        <v>831</v>
      </c>
    </row>
  </sheetData>
  <phoneticPr fontId="9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TEHSHEET">
    <tabColor indexed="47"/>
  </sheetPr>
  <dimension ref="A1:BA87"/>
  <sheetViews>
    <sheetView showGridLines="0" zoomScaleNormal="100" workbookViewId="0"/>
  </sheetViews>
  <sheetFormatPr defaultColWidth="9.125" defaultRowHeight="11.4"/>
  <cols>
    <col min="1" max="1" width="32.625" style="6" customWidth="1"/>
    <col min="2" max="2" width="9.125" style="147"/>
    <col min="3" max="3" width="9.125" style="150"/>
    <col min="4" max="4" width="26.625" style="150" customWidth="1"/>
    <col min="5" max="6" width="26.625" style="82" customWidth="1"/>
    <col min="7" max="7" width="31.375" style="82" customWidth="1"/>
    <col min="8" max="8" width="40.875" style="82" customWidth="1"/>
    <col min="9" max="9" width="14.625" style="82" customWidth="1"/>
    <col min="10" max="10" width="26.875" style="82" customWidth="1"/>
    <col min="11" max="11" width="50" style="82" customWidth="1"/>
    <col min="12" max="13" width="10.75" style="82" customWidth="1"/>
    <col min="14" max="14" width="55.125" style="82" customWidth="1"/>
    <col min="15" max="15" width="31.875" style="82" customWidth="1"/>
    <col min="16" max="16" width="23.875" style="82" customWidth="1"/>
    <col min="17" max="17" width="46.625" style="82" customWidth="1"/>
    <col min="18" max="18" width="24" style="82" bestFit="1" customWidth="1"/>
    <col min="19" max="19" width="20.625" style="82" customWidth="1"/>
    <col min="20" max="20" width="22" style="82" customWidth="1"/>
    <col min="21" max="22" width="26.375" style="82" customWidth="1"/>
    <col min="23" max="23" width="3.25" style="82" customWidth="1"/>
    <col min="24" max="24" width="59.75" style="82" customWidth="1"/>
    <col min="25" max="25" width="49.125" style="82" customWidth="1"/>
    <col min="26" max="26" width="11.125" style="82" customWidth="1"/>
    <col min="27" max="30" width="29" style="82" customWidth="1"/>
    <col min="31" max="31" width="9.125" style="82"/>
    <col min="32" max="32" width="34.75" style="82" customWidth="1"/>
    <col min="33" max="33" width="9.125" style="82"/>
    <col min="34" max="35" width="34.375" style="82" customWidth="1"/>
    <col min="36" max="36" width="9.125" style="82"/>
    <col min="37" max="37" width="24.625" style="82" customWidth="1"/>
    <col min="38" max="38" width="9.125" style="82"/>
    <col min="39" max="39" width="26.125" style="82" customWidth="1"/>
    <col min="40" max="40" width="1.75" style="82" customWidth="1"/>
    <col min="41" max="41" width="9.125" style="82"/>
    <col min="42" max="42" width="27.25" style="82" customWidth="1"/>
    <col min="43" max="43" width="29.75" style="82" customWidth="1"/>
    <col min="44" max="44" width="1.75" style="82" customWidth="1"/>
    <col min="45" max="45" width="21.375" style="82" customWidth="1"/>
    <col min="46" max="46" width="1.75" style="82" customWidth="1"/>
    <col min="47" max="47" width="31.25" style="82" bestFit="1" customWidth="1"/>
    <col min="48" max="48" width="1.75" style="82" customWidth="1"/>
    <col min="49" max="50" width="9.125" style="545"/>
    <col min="51" max="51" width="9.125" style="82"/>
    <col min="52" max="52" width="20" style="82" customWidth="1"/>
    <col min="53" max="53" width="42.875" style="82" bestFit="1" customWidth="1"/>
    <col min="54" max="16384" width="9.1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4" t="s">
        <v>385</v>
      </c>
      <c r="AU1" s="193" t="s">
        <v>420</v>
      </c>
      <c r="AW1" s="546" t="s">
        <v>626</v>
      </c>
      <c r="AX1" s="546" t="s">
        <v>627</v>
      </c>
      <c r="AZ1" s="879" t="s">
        <v>659</v>
      </c>
      <c r="BA1" s="879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325" t="s">
        <v>386</v>
      </c>
      <c r="Y2" s="43" t="s">
        <v>404</v>
      </c>
      <c r="Z2" s="43"/>
      <c r="AA2" s="327" t="s">
        <v>400</v>
      </c>
      <c r="AB2" s="312" t="s">
        <v>400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85" t="s">
        <v>391</v>
      </c>
      <c r="AQ2" s="43" t="s">
        <v>388</v>
      </c>
      <c r="AS2" s="43" t="s">
        <v>383</v>
      </c>
      <c r="AU2" s="44" t="s">
        <v>413</v>
      </c>
      <c r="AW2" s="547" t="s">
        <v>628</v>
      </c>
      <c r="AX2" s="548" t="s">
        <v>628</v>
      </c>
      <c r="AZ2" s="606" t="s">
        <v>660</v>
      </c>
      <c r="BA2" s="607" t="s">
        <v>664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325" t="s">
        <v>387</v>
      </c>
      <c r="Y3" s="43" t="s">
        <v>394</v>
      </c>
      <c r="Z3" s="43"/>
      <c r="AA3" s="327" t="s">
        <v>399</v>
      </c>
      <c r="AB3" s="312" t="s">
        <v>399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85" t="s">
        <v>388</v>
      </c>
      <c r="AQ3" s="43" t="s">
        <v>387</v>
      </c>
      <c r="AS3" s="43" t="s">
        <v>384</v>
      </c>
      <c r="AU3" s="44" t="s">
        <v>414</v>
      </c>
      <c r="AW3" s="547" t="s">
        <v>629</v>
      </c>
      <c r="AX3" s="548" t="s">
        <v>629</v>
      </c>
      <c r="AZ3" s="151" t="s">
        <v>661</v>
      </c>
      <c r="BA3" s="236" t="s">
        <v>668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708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325" t="s">
        <v>388</v>
      </c>
      <c r="Y4" s="43" t="s">
        <v>395</v>
      </c>
      <c r="Z4" s="311"/>
      <c r="AA4" s="326" t="s">
        <v>398</v>
      </c>
      <c r="AB4" s="82" t="s">
        <v>398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85" t="s">
        <v>387</v>
      </c>
      <c r="AQ4" s="43" t="s">
        <v>386</v>
      </c>
      <c r="AS4" s="43" t="s">
        <v>350</v>
      </c>
      <c r="AU4" s="44" t="s">
        <v>415</v>
      </c>
      <c r="AW4" s="547" t="s">
        <v>630</v>
      </c>
      <c r="AX4" s="548" t="s">
        <v>630</v>
      </c>
      <c r="AZ4" s="151" t="s">
        <v>666</v>
      </c>
      <c r="BA4" s="236" t="s">
        <v>667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325" t="s">
        <v>391</v>
      </c>
      <c r="Y5" s="43" t="s">
        <v>393</v>
      </c>
      <c r="Z5" s="311">
        <v>1</v>
      </c>
      <c r="AA5" s="326" t="s">
        <v>401</v>
      </c>
      <c r="AB5" s="82" t="s">
        <v>401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85" t="s">
        <v>386</v>
      </c>
      <c r="AQ5" s="43" t="s">
        <v>390</v>
      </c>
      <c r="AU5" s="44" t="s">
        <v>416</v>
      </c>
      <c r="AW5" s="547" t="s">
        <v>631</v>
      </c>
      <c r="AX5" s="548" t="s">
        <v>631</v>
      </c>
      <c r="AZ5" s="151" t="s">
        <v>662</v>
      </c>
      <c r="BA5" s="236" t="s">
        <v>665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189">
        <v>5555</v>
      </c>
      <c r="Y6" s="43"/>
      <c r="Z6" s="311"/>
      <c r="AA6" s="326"/>
      <c r="AH6" s="148" t="s">
        <v>372</v>
      </c>
      <c r="AK6" s="148" t="s">
        <v>355</v>
      </c>
      <c r="AM6" s="148" t="s">
        <v>365</v>
      </c>
      <c r="AP6" s="685" t="s">
        <v>390</v>
      </c>
      <c r="AQ6" s="43" t="s">
        <v>389</v>
      </c>
      <c r="AU6" s="329" t="s">
        <v>417</v>
      </c>
      <c r="AW6" s="547" t="s">
        <v>632</v>
      </c>
      <c r="AX6" s="548" t="s">
        <v>632</v>
      </c>
      <c r="AZ6" s="151" t="s">
        <v>663</v>
      </c>
      <c r="BA6" s="236" t="s">
        <v>669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189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685" t="s">
        <v>389</v>
      </c>
      <c r="AQ7" s="43"/>
      <c r="AU7" s="329" t="s">
        <v>418</v>
      </c>
      <c r="AW7" s="547" t="s">
        <v>633</v>
      </c>
      <c r="AX7" s="548" t="s">
        <v>633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189">
        <v>77777</v>
      </c>
      <c r="Y8" s="43"/>
      <c r="Z8" s="311"/>
      <c r="AA8" s="326"/>
      <c r="AK8" s="148" t="s">
        <v>357</v>
      </c>
      <c r="AP8" s="247"/>
      <c r="AU8" s="329" t="s">
        <v>419</v>
      </c>
      <c r="AW8" s="547" t="s">
        <v>634</v>
      </c>
      <c r="AX8" s="548" t="s">
        <v>634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189">
        <v>8888</v>
      </c>
      <c r="Y9" s="43"/>
      <c r="Z9" s="311">
        <v>1</v>
      </c>
      <c r="AA9" s="326"/>
      <c r="AK9" s="148" t="s">
        <v>358</v>
      </c>
      <c r="AP9" s="247"/>
      <c r="AW9" s="547" t="s">
        <v>635</v>
      </c>
      <c r="AX9" s="548" t="s">
        <v>635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325" t="s">
        <v>389</v>
      </c>
      <c r="Y10" s="43" t="s">
        <v>396</v>
      </c>
      <c r="Z10" s="311"/>
      <c r="AP10" s="247"/>
      <c r="AW10" s="547" t="s">
        <v>636</v>
      </c>
      <c r="AX10" s="548" t="s">
        <v>636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325" t="s">
        <v>390</v>
      </c>
      <c r="Y11" s="43" t="s">
        <v>397</v>
      </c>
      <c r="Z11" s="311"/>
      <c r="AP11" s="247"/>
      <c r="AW11" s="547" t="s">
        <v>637</v>
      </c>
      <c r="AX11" s="548" t="s">
        <v>637</v>
      </c>
    </row>
    <row r="12" spans="1:53" ht="34.200000000000003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47" t="s">
        <v>212</v>
      </c>
      <c r="AX12" s="548" t="s">
        <v>212</v>
      </c>
    </row>
    <row r="13" spans="1:53" ht="22.8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47" t="s">
        <v>213</v>
      </c>
      <c r="AX13" s="548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47" t="s">
        <v>214</v>
      </c>
      <c r="AX14" s="548" t="s">
        <v>214</v>
      </c>
    </row>
    <row r="15" spans="1:53" ht="21" customHeight="1">
      <c r="A15" s="5" t="s">
        <v>493</v>
      </c>
      <c r="B15" s="43">
        <v>2013</v>
      </c>
      <c r="I15" s="148" t="s">
        <v>216</v>
      </c>
      <c r="N15" s="233" t="s">
        <v>327</v>
      </c>
      <c r="AW15" s="547" t="s">
        <v>215</v>
      </c>
      <c r="AX15" s="548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47" t="s">
        <v>216</v>
      </c>
      <c r="AX16" s="548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47" t="s">
        <v>217</v>
      </c>
      <c r="AX17" s="548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47" t="s">
        <v>218</v>
      </c>
      <c r="AX18" s="548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47" t="s">
        <v>219</v>
      </c>
      <c r="AX19" s="548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47" t="s">
        <v>220</v>
      </c>
      <c r="AX20" s="548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47" t="s">
        <v>221</v>
      </c>
      <c r="AX21" s="548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47" t="s">
        <v>222</v>
      </c>
      <c r="AX22" s="548" t="s">
        <v>222</v>
      </c>
    </row>
    <row r="23" spans="1:50" ht="21" customHeight="1">
      <c r="A23" s="5" t="s">
        <v>122</v>
      </c>
      <c r="B23" s="43">
        <v>2021</v>
      </c>
      <c r="AW23" s="547" t="s">
        <v>638</v>
      </c>
      <c r="AX23" s="548" t="s">
        <v>638</v>
      </c>
    </row>
    <row r="24" spans="1:50" ht="21" customHeight="1">
      <c r="A24" s="5" t="s">
        <v>123</v>
      </c>
      <c r="B24" s="43">
        <v>2022</v>
      </c>
      <c r="AW24" s="547" t="s">
        <v>639</v>
      </c>
      <c r="AX24" s="548" t="s">
        <v>639</v>
      </c>
    </row>
    <row r="25" spans="1:50">
      <c r="A25" s="5" t="s">
        <v>124</v>
      </c>
      <c r="B25" s="43">
        <v>2023</v>
      </c>
      <c r="AW25" s="547" t="s">
        <v>640</v>
      </c>
      <c r="AX25" s="548" t="s">
        <v>640</v>
      </c>
    </row>
    <row r="26" spans="1:50">
      <c r="A26" s="5" t="s">
        <v>125</v>
      </c>
      <c r="B26" s="43">
        <v>2024</v>
      </c>
      <c r="AX26" s="548" t="s">
        <v>641</v>
      </c>
    </row>
    <row r="27" spans="1:50">
      <c r="A27" s="5" t="s">
        <v>126</v>
      </c>
      <c r="B27" s="43">
        <v>2025</v>
      </c>
      <c r="AX27" s="548" t="s">
        <v>642</v>
      </c>
    </row>
    <row r="28" spans="1:50">
      <c r="A28" s="5" t="s">
        <v>127</v>
      </c>
      <c r="D28" s="395"/>
      <c r="E28" s="396"/>
      <c r="F28" s="396"/>
      <c r="H28" s="397" t="s">
        <v>456</v>
      </c>
      <c r="AX28" s="548" t="s">
        <v>643</v>
      </c>
    </row>
    <row r="29" spans="1:50">
      <c r="A29" s="5" t="s">
        <v>128</v>
      </c>
      <c r="D29" s="398" t="s">
        <v>457</v>
      </c>
      <c r="E29" s="399" t="str">
        <f>IF(periodStart = "","", periodStart)</f>
        <v>01.01.2022</v>
      </c>
      <c r="F29" s="399" t="str">
        <f>IF(periodEnd = "","", periodEnd)</f>
        <v>31.12.2022</v>
      </c>
      <c r="H29" s="400" t="s">
        <v>874</v>
      </c>
      <c r="AX29" s="548" t="s">
        <v>644</v>
      </c>
    </row>
    <row r="30" spans="1:50">
      <c r="A30" s="5" t="s">
        <v>129</v>
      </c>
      <c r="D30" s="401"/>
      <c r="E30" s="402"/>
      <c r="F30" s="402"/>
      <c r="AX30" s="548" t="s">
        <v>645</v>
      </c>
    </row>
    <row r="31" spans="1:50" ht="13.2">
      <c r="A31" s="5" t="s">
        <v>130</v>
      </c>
      <c r="D31" s="395"/>
      <c r="E31" s="396"/>
      <c r="F31" s="396"/>
      <c r="H31" s="403"/>
      <c r="AX31" s="548" t="s">
        <v>646</v>
      </c>
    </row>
    <row r="32" spans="1:50">
      <c r="A32" s="5" t="s">
        <v>131</v>
      </c>
      <c r="D32" s="398" t="s">
        <v>458</v>
      </c>
      <c r="E32" s="404"/>
      <c r="F32" s="404"/>
      <c r="H32" s="405" t="s">
        <v>459</v>
      </c>
      <c r="AX32" s="548" t="s">
        <v>647</v>
      </c>
    </row>
    <row r="33" spans="1:50">
      <c r="A33" s="5" t="s">
        <v>132</v>
      </c>
      <c r="AX33" s="548" t="s">
        <v>648</v>
      </c>
    </row>
    <row r="34" spans="1:50">
      <c r="A34" s="5" t="s">
        <v>133</v>
      </c>
      <c r="AX34" s="548" t="s">
        <v>649</v>
      </c>
    </row>
    <row r="35" spans="1:50">
      <c r="A35" s="5" t="s">
        <v>134</v>
      </c>
      <c r="AX35" s="548" t="s">
        <v>650</v>
      </c>
    </row>
    <row r="36" spans="1:50">
      <c r="A36" s="5" t="s">
        <v>98</v>
      </c>
      <c r="AX36" s="548" t="s">
        <v>651</v>
      </c>
    </row>
    <row r="37" spans="1:50">
      <c r="A37" s="5" t="s">
        <v>99</v>
      </c>
      <c r="AX37" s="548" t="s">
        <v>652</v>
      </c>
    </row>
    <row r="38" spans="1:50">
      <c r="A38" s="5" t="s">
        <v>100</v>
      </c>
      <c r="AX38" s="548" t="s">
        <v>653</v>
      </c>
    </row>
    <row r="39" spans="1:50">
      <c r="A39" s="5" t="s">
        <v>101</v>
      </c>
      <c r="AX39" s="548" t="s">
        <v>601</v>
      </c>
    </row>
    <row r="40" spans="1:50">
      <c r="A40" s="5" t="s">
        <v>102</v>
      </c>
      <c r="AX40" s="548" t="s">
        <v>602</v>
      </c>
    </row>
    <row r="41" spans="1:50">
      <c r="A41" s="5" t="s">
        <v>103</v>
      </c>
      <c r="AX41" s="548" t="s">
        <v>603</v>
      </c>
    </row>
    <row r="42" spans="1:50">
      <c r="A42" s="5" t="s">
        <v>135</v>
      </c>
      <c r="AX42" s="548" t="s">
        <v>604</v>
      </c>
    </row>
    <row r="43" spans="1:50">
      <c r="A43" s="5" t="s">
        <v>136</v>
      </c>
      <c r="AX43" s="548" t="s">
        <v>605</v>
      </c>
    </row>
    <row r="44" spans="1:50">
      <c r="A44" s="5" t="s">
        <v>137</v>
      </c>
      <c r="AX44" s="548" t="s">
        <v>606</v>
      </c>
    </row>
    <row r="45" spans="1:50">
      <c r="A45" s="5" t="s">
        <v>138</v>
      </c>
      <c r="AX45" s="548" t="s">
        <v>607</v>
      </c>
    </row>
    <row r="46" spans="1:50">
      <c r="A46" s="5" t="s">
        <v>139</v>
      </c>
      <c r="AX46" s="548" t="s">
        <v>608</v>
      </c>
    </row>
    <row r="47" spans="1:50">
      <c r="A47" s="5" t="s">
        <v>160</v>
      </c>
      <c r="AX47" s="548" t="s">
        <v>609</v>
      </c>
    </row>
    <row r="48" spans="1:50">
      <c r="A48" s="5" t="s">
        <v>161</v>
      </c>
      <c r="AX48" s="548" t="s">
        <v>610</v>
      </c>
    </row>
    <row r="49" spans="1:50">
      <c r="A49" s="5" t="s">
        <v>162</v>
      </c>
      <c r="AX49" s="548" t="s">
        <v>611</v>
      </c>
    </row>
    <row r="50" spans="1:50">
      <c r="A50" s="5" t="s">
        <v>140</v>
      </c>
      <c r="AX50" s="548" t="s">
        <v>612</v>
      </c>
    </row>
    <row r="51" spans="1:50">
      <c r="A51" s="5" t="s">
        <v>141</v>
      </c>
      <c r="AX51" s="548" t="s">
        <v>613</v>
      </c>
    </row>
    <row r="52" spans="1:50">
      <c r="A52" s="5" t="s">
        <v>142</v>
      </c>
      <c r="AX52" s="548" t="s">
        <v>614</v>
      </c>
    </row>
    <row r="53" spans="1:50">
      <c r="A53" s="5" t="s">
        <v>143</v>
      </c>
      <c r="AX53" s="548" t="s">
        <v>615</v>
      </c>
    </row>
    <row r="54" spans="1:50">
      <c r="A54" s="5" t="s">
        <v>144</v>
      </c>
      <c r="AX54" s="548" t="s">
        <v>616</v>
      </c>
    </row>
    <row r="55" spans="1:50">
      <c r="A55" s="5" t="s">
        <v>145</v>
      </c>
      <c r="AX55" s="548" t="s">
        <v>617</v>
      </c>
    </row>
    <row r="56" spans="1:50">
      <c r="A56" s="5" t="s">
        <v>146</v>
      </c>
      <c r="AX56" s="548" t="s">
        <v>618</v>
      </c>
    </row>
    <row r="57" spans="1:50">
      <c r="A57" s="5" t="s">
        <v>424</v>
      </c>
      <c r="AX57" s="548" t="s">
        <v>619</v>
      </c>
    </row>
    <row r="58" spans="1:50">
      <c r="A58" s="5" t="s">
        <v>147</v>
      </c>
      <c r="AX58" s="548" t="s">
        <v>620</v>
      </c>
    </row>
    <row r="59" spans="1:50">
      <c r="A59" s="5" t="s">
        <v>148</v>
      </c>
      <c r="AX59" s="548" t="s">
        <v>621</v>
      </c>
    </row>
    <row r="60" spans="1:50">
      <c r="A60" s="5" t="s">
        <v>149</v>
      </c>
      <c r="AX60" s="548" t="s">
        <v>622</v>
      </c>
    </row>
    <row r="61" spans="1:50" ht="22.8">
      <c r="A61" s="5" t="s">
        <v>150</v>
      </c>
      <c r="AX61" s="548" t="s">
        <v>623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 ht="22.8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modInfo">
    <tabColor indexed="47"/>
  </sheetPr>
  <dimension ref="A1:D36"/>
  <sheetViews>
    <sheetView showGridLines="0" zoomScaleNormal="100" workbookViewId="0"/>
  </sheetViews>
  <sheetFormatPr defaultColWidth="9.125" defaultRowHeight="11.4"/>
  <cols>
    <col min="1" max="1" width="3.75" style="42" customWidth="1"/>
    <col min="2" max="2" width="90.75" style="42" customWidth="1"/>
    <col min="3" max="16384" width="9.125" style="42"/>
  </cols>
  <sheetData>
    <row r="1" spans="2:4">
      <c r="B1" s="50" t="s">
        <v>63</v>
      </c>
    </row>
    <row r="2" spans="2:4" ht="91.2">
      <c r="B2" s="52" t="s">
        <v>578</v>
      </c>
    </row>
    <row r="3" spans="2:4" ht="68.400000000000006">
      <c r="B3" s="52" t="s">
        <v>433</v>
      </c>
    </row>
    <row r="4" spans="2:4" ht="34.200000000000003">
      <c r="B4" s="52" t="s">
        <v>697</v>
      </c>
    </row>
    <row r="5" spans="2:4">
      <c r="B5" s="52" t="s">
        <v>226</v>
      </c>
    </row>
    <row r="6" spans="2:4" ht="22.8">
      <c r="B6" s="52" t="s">
        <v>270</v>
      </c>
    </row>
    <row r="7" spans="2:4" ht="22.8">
      <c r="B7" s="52" t="s">
        <v>271</v>
      </c>
    </row>
    <row r="8" spans="2:4" ht="22.8">
      <c r="B8" s="52" t="s">
        <v>272</v>
      </c>
    </row>
    <row r="9" spans="2:4" ht="22.8">
      <c r="B9" s="52" t="s">
        <v>579</v>
      </c>
    </row>
    <row r="10" spans="2:4" ht="57">
      <c r="B10" s="52" t="s">
        <v>698</v>
      </c>
    </row>
    <row r="11" spans="2:4" ht="26.4">
      <c r="B11" s="334" t="s">
        <v>429</v>
      </c>
    </row>
    <row r="12" spans="2:4">
      <c r="B12" s="50" t="s">
        <v>185</v>
      </c>
    </row>
    <row r="13" spans="2:4" ht="34.200000000000003">
      <c r="B13" s="52" t="s">
        <v>201</v>
      </c>
    </row>
    <row r="14" spans="2:4" ht="68.400000000000006">
      <c r="B14" s="52" t="s">
        <v>254</v>
      </c>
    </row>
    <row r="15" spans="2:4" ht="22.8">
      <c r="B15" s="52" t="s">
        <v>234</v>
      </c>
    </row>
    <row r="16" spans="2:4">
      <c r="B16" s="50" t="s">
        <v>210</v>
      </c>
      <c r="D16" s="93"/>
    </row>
    <row r="17" spans="1:2" ht="34.200000000000003">
      <c r="B17" s="52" t="s">
        <v>268</v>
      </c>
    </row>
    <row r="18" spans="1:2" ht="34.200000000000003">
      <c r="B18" s="52" t="s">
        <v>269</v>
      </c>
    </row>
    <row r="19" spans="1:2">
      <c r="B19" s="52" t="s">
        <v>255</v>
      </c>
    </row>
    <row r="20" spans="1:2" ht="34.200000000000003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8">
      <c r="B24" s="336" t="s">
        <v>381</v>
      </c>
    </row>
    <row r="26" spans="1:2">
      <c r="B26" s="50" t="s">
        <v>336</v>
      </c>
    </row>
    <row r="27" spans="1:2" ht="22.8">
      <c r="B27" s="335" t="s">
        <v>543</v>
      </c>
    </row>
    <row r="28" spans="1:2" ht="57">
      <c r="B28" s="335" t="s">
        <v>542</v>
      </c>
    </row>
    <row r="29" spans="1:2">
      <c r="B29" s="441" t="s">
        <v>430</v>
      </c>
    </row>
    <row r="30" spans="1:2" ht="22.8">
      <c r="B30" s="335" t="s">
        <v>431</v>
      </c>
    </row>
    <row r="32" spans="1:2">
      <c r="A32" s="406"/>
      <c r="B32" s="407" t="s">
        <v>486</v>
      </c>
    </row>
    <row r="33" spans="1:2" ht="14.4">
      <c r="A33" s="408">
        <v>1</v>
      </c>
      <c r="B33" s="409" t="s">
        <v>487</v>
      </c>
    </row>
    <row r="34" spans="1:2" ht="14.4">
      <c r="A34" s="408">
        <v>2</v>
      </c>
      <c r="B34" s="409" t="s">
        <v>488</v>
      </c>
    </row>
    <row r="35" spans="1:2">
      <c r="B35" s="407" t="s">
        <v>489</v>
      </c>
    </row>
    <row r="36" spans="1:2">
      <c r="B36" s="409" t="s">
        <v>490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List05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List06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List07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2">
    <tabColor rgb="FFCCCCFF"/>
  </sheetPr>
  <dimension ref="A1:T30"/>
  <sheetViews>
    <sheetView showGridLines="0" topLeftCell="C4" zoomScaleNormal="100" workbookViewId="0">
      <selection activeCell="J21" sqref="J21:J23"/>
    </sheetView>
  </sheetViews>
  <sheetFormatPr defaultColWidth="9.125" defaultRowHeight="11.4"/>
  <cols>
    <col min="1" max="2" width="3.75" style="313" hidden="1" customWidth="1"/>
    <col min="3" max="3" width="3.75" style="103" bestFit="1" customWidth="1"/>
    <col min="4" max="4" width="6.125" style="103" customWidth="1"/>
    <col min="5" max="5" width="50.75" style="103" customWidth="1"/>
    <col min="6" max="6" width="33.875" style="103" customWidth="1"/>
    <col min="7" max="7" width="8.625" style="103" customWidth="1"/>
    <col min="8" max="8" width="3.75" style="103" customWidth="1"/>
    <col min="9" max="9" width="5.375" style="103" customWidth="1"/>
    <col min="10" max="10" width="47.875" style="103" customWidth="1"/>
    <col min="11" max="12" width="3.75" style="103" customWidth="1"/>
    <col min="13" max="13" width="5.75" style="103" customWidth="1"/>
    <col min="14" max="14" width="28.125" style="103" customWidth="1"/>
    <col min="15" max="16" width="3.75" style="103" customWidth="1"/>
    <col min="17" max="17" width="5.75" style="103" customWidth="1"/>
    <col min="18" max="18" width="34.375" style="103" customWidth="1"/>
    <col min="19" max="19" width="30.75" style="103" customWidth="1"/>
    <col min="20" max="20" width="3.75" style="103" customWidth="1"/>
    <col min="21" max="16384" width="9.1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" customHeight="1">
      <c r="A5" s="314"/>
      <c r="B5" s="314"/>
      <c r="D5" s="728" t="s">
        <v>432</v>
      </c>
      <c r="E5" s="729"/>
      <c r="F5" s="729"/>
      <c r="G5" s="729"/>
      <c r="H5" s="729"/>
      <c r="I5" s="729"/>
      <c r="J5" s="730"/>
      <c r="K5" s="594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6"/>
      <c r="B6" s="446"/>
      <c r="D6" s="756"/>
      <c r="E6" s="757"/>
      <c r="F6" s="757"/>
      <c r="G6" s="757"/>
      <c r="H6" s="757"/>
      <c r="I6" s="757"/>
      <c r="J6" s="758"/>
    </row>
    <row r="7" spans="1:20" s="184" customFormat="1" hidden="1">
      <c r="A7" s="446"/>
      <c r="B7" s="446"/>
      <c r="E7" s="754"/>
      <c r="F7" s="754"/>
      <c r="G7" s="753"/>
      <c r="H7" s="753"/>
      <c r="I7" s="753"/>
      <c r="J7" s="753"/>
    </row>
    <row r="8" spans="1:20" s="184" customFormat="1" hidden="1">
      <c r="A8" s="446"/>
      <c r="B8" s="446"/>
      <c r="E8" s="754"/>
      <c r="F8" s="754"/>
      <c r="G8" s="753"/>
      <c r="H8" s="753"/>
      <c r="I8" s="753"/>
      <c r="J8" s="753"/>
    </row>
    <row r="9" spans="1:20" s="184" customFormat="1" hidden="1">
      <c r="A9" s="446"/>
      <c r="B9" s="446"/>
      <c r="E9" s="754"/>
      <c r="F9" s="754"/>
      <c r="G9" s="753"/>
      <c r="H9" s="753"/>
      <c r="I9" s="753"/>
      <c r="J9" s="753"/>
    </row>
    <row r="10" spans="1:20" s="184" customFormat="1" hidden="1">
      <c r="A10" s="446"/>
      <c r="B10" s="446"/>
      <c r="E10" s="754"/>
      <c r="F10" s="754"/>
      <c r="G10" s="753"/>
      <c r="H10" s="753"/>
      <c r="I10" s="753"/>
      <c r="J10" s="753"/>
    </row>
    <row r="11" spans="1:20" s="184" customFormat="1" hidden="1">
      <c r="A11" s="446"/>
      <c r="B11" s="446"/>
      <c r="D11" s="166"/>
      <c r="E11" s="754"/>
      <c r="F11" s="754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6"/>
      <c r="B12" s="446"/>
      <c r="E12" s="754"/>
      <c r="F12" s="754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6"/>
      <c r="B13" s="446"/>
      <c r="E13" s="755"/>
      <c r="F13" s="755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6"/>
      <c r="B14" s="446"/>
    </row>
    <row r="15" spans="1:20" hidden="1"/>
    <row r="16" spans="1:20" s="124" customFormat="1" ht="3" customHeight="1">
      <c r="A16" s="314"/>
      <c r="B16" s="314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168"/>
    </row>
    <row r="17" spans="1:20" ht="27" customHeight="1">
      <c r="D17" s="751" t="s">
        <v>95</v>
      </c>
      <c r="E17" s="751" t="s">
        <v>300</v>
      </c>
      <c r="F17" s="751" t="s">
        <v>83</v>
      </c>
      <c r="G17" s="751" t="s">
        <v>491</v>
      </c>
      <c r="H17" s="751" t="s">
        <v>95</v>
      </c>
      <c r="I17" s="751"/>
      <c r="J17" s="751" t="s">
        <v>23</v>
      </c>
      <c r="K17" s="752" t="s">
        <v>551</v>
      </c>
      <c r="L17" s="752"/>
      <c r="M17" s="752"/>
      <c r="N17" s="752"/>
      <c r="O17" s="752" t="s">
        <v>550</v>
      </c>
      <c r="P17" s="752"/>
      <c r="Q17" s="752"/>
      <c r="R17" s="752"/>
      <c r="S17" s="751" t="s">
        <v>247</v>
      </c>
    </row>
    <row r="18" spans="1:20" ht="30.75" customHeight="1">
      <c r="D18" s="751"/>
      <c r="E18" s="751"/>
      <c r="F18" s="751"/>
      <c r="G18" s="751"/>
      <c r="H18" s="751"/>
      <c r="I18" s="751"/>
      <c r="J18" s="751"/>
      <c r="K18" s="118" t="s">
        <v>303</v>
      </c>
      <c r="L18" s="751" t="s">
        <v>95</v>
      </c>
      <c r="M18" s="751"/>
      <c r="N18" s="118" t="s">
        <v>233</v>
      </c>
      <c r="O18" s="118" t="s">
        <v>303</v>
      </c>
      <c r="P18" s="751" t="s">
        <v>95</v>
      </c>
      <c r="Q18" s="751"/>
      <c r="R18" s="118" t="s">
        <v>233</v>
      </c>
      <c r="S18" s="751"/>
    </row>
    <row r="19" spans="1:20" s="543" customFormat="1" ht="12" customHeight="1">
      <c r="A19" s="542"/>
      <c r="B19" s="542"/>
      <c r="D19" s="41" t="s">
        <v>96</v>
      </c>
      <c r="E19" s="41" t="s">
        <v>52</v>
      </c>
      <c r="F19" s="41" t="s">
        <v>53</v>
      </c>
      <c r="G19" s="41" t="s">
        <v>54</v>
      </c>
      <c r="H19" s="750" t="s">
        <v>71</v>
      </c>
      <c r="I19" s="750"/>
      <c r="J19" s="41" t="s">
        <v>72</v>
      </c>
      <c r="K19" s="41" t="s">
        <v>186</v>
      </c>
      <c r="L19" s="750" t="s">
        <v>187</v>
      </c>
      <c r="M19" s="750"/>
      <c r="N19" s="41" t="s">
        <v>211</v>
      </c>
      <c r="O19" s="41" t="s">
        <v>212</v>
      </c>
      <c r="P19" s="750" t="s">
        <v>213</v>
      </c>
      <c r="Q19" s="750"/>
      <c r="R19" s="41" t="s">
        <v>214</v>
      </c>
      <c r="S19" s="41" t="s">
        <v>215</v>
      </c>
    </row>
    <row r="20" spans="1:20" ht="13.8" hidden="1">
      <c r="C20" s="440"/>
      <c r="D20" s="485">
        <v>0</v>
      </c>
      <c r="E20" s="538"/>
      <c r="F20" s="538"/>
      <c r="G20" s="126"/>
      <c r="H20" s="539"/>
      <c r="I20" s="539"/>
      <c r="J20" s="331"/>
      <c r="K20" s="126"/>
      <c r="L20" s="331"/>
      <c r="M20" s="331"/>
      <c r="N20" s="540"/>
      <c r="O20" s="126"/>
      <c r="P20" s="331"/>
      <c r="Q20" s="331"/>
      <c r="R20" s="541"/>
      <c r="S20" s="126"/>
      <c r="T20" s="231"/>
    </row>
    <row r="21" spans="1:20" s="669" customFormat="1" ht="17.100000000000001" customHeight="1">
      <c r="A21" s="308">
        <v>4</v>
      </c>
      <c r="C21" s="440"/>
      <c r="D21" s="738">
        <v>1</v>
      </c>
      <c r="E21" s="744" t="s">
        <v>391</v>
      </c>
      <c r="F21" s="746" t="s">
        <v>834</v>
      </c>
      <c r="G21" s="749" t="s">
        <v>88</v>
      </c>
      <c r="H21" s="738"/>
      <c r="I21" s="738">
        <v>1</v>
      </c>
      <c r="J21" s="740" t="s">
        <v>400</v>
      </c>
      <c r="K21" s="736" t="s">
        <v>88</v>
      </c>
      <c r="L21" s="743"/>
      <c r="M21" s="743" t="s">
        <v>96</v>
      </c>
      <c r="N21" s="734"/>
      <c r="O21" s="736" t="s">
        <v>88</v>
      </c>
      <c r="P21" s="682"/>
      <c r="Q21" s="682" t="s">
        <v>96</v>
      </c>
      <c r="R21" s="690"/>
      <c r="S21" s="678"/>
    </row>
    <row r="22" spans="1:20" s="669" customFormat="1" ht="17.100000000000001" customHeight="1">
      <c r="A22" s="308"/>
      <c r="C22" s="184"/>
      <c r="D22" s="739"/>
      <c r="E22" s="745"/>
      <c r="F22" s="747"/>
      <c r="G22" s="737"/>
      <c r="H22" s="739"/>
      <c r="I22" s="739"/>
      <c r="J22" s="741"/>
      <c r="K22" s="737"/>
      <c r="L22" s="739"/>
      <c r="M22" s="739"/>
      <c r="N22" s="735"/>
      <c r="O22" s="737"/>
      <c r="P22" s="332"/>
      <c r="Q22" s="122"/>
      <c r="R22" s="122"/>
      <c r="S22" s="123"/>
    </row>
    <row r="23" spans="1:20" s="669" customFormat="1" ht="15" customHeight="1">
      <c r="A23" s="308"/>
      <c r="C23" s="184"/>
      <c r="D23" s="739"/>
      <c r="E23" s="745"/>
      <c r="F23" s="747"/>
      <c r="G23" s="737"/>
      <c r="H23" s="739"/>
      <c r="I23" s="739"/>
      <c r="J23" s="742"/>
      <c r="K23" s="737"/>
      <c r="L23" s="121"/>
      <c r="M23" s="122"/>
      <c r="N23" s="122"/>
      <c r="O23" s="122"/>
      <c r="P23" s="122"/>
      <c r="Q23" s="122"/>
      <c r="R23" s="122"/>
      <c r="S23" s="123"/>
    </row>
    <row r="24" spans="1:20" s="669" customFormat="1" ht="15" customHeight="1">
      <c r="A24" s="308"/>
      <c r="C24" s="184"/>
      <c r="D24" s="739"/>
      <c r="E24" s="745"/>
      <c r="F24" s="748"/>
      <c r="G24" s="737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" customHeight="1"/>
    <row r="29" spans="1:20" ht="23.25" customHeight="1"/>
    <row r="30" spans="1:20" ht="3" customHeight="1"/>
  </sheetData>
  <sheetProtection algorithmName="SHA-512" hashValue="D0iuxIiN+MY0yKgS9LjiynIOxnMsioLz/ghA3e0OfmLilLQvruxJaWDQOKcz+dNx5BjwxYfknhsMrlH2MbVW3Q==" saltValue="S8HbzPBoqwd7smn1G2JJ8w==" spinCount="100000" sheet="1" objects="1" scenarios="1" formatColumns="0" formatRows="0"/>
  <dataConsolidate leftLabels="1" link="1"/>
  <mergeCells count="39"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500-00000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 xr:uid="{00000000-0002-0000-0500-000001000000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 xr:uid="{00000000-0002-0000-0500-000002000000}"/>
    <dataValidation allowBlank="1" showInputMessage="1" showErrorMessage="1" prompt="Для выбора выполните двойной щелчок левой клавиши мыши по соответствующей ячейке." sqref="G21 K21 O21" xr:uid="{00000000-0002-0000-0500-000003000000}"/>
    <dataValidation type="textLength" operator="lessThanOrEqual" allowBlank="1" showInputMessage="1" showErrorMessage="1" errorTitle="Ошибка" error="Допускается ввод не более 900 символов!" sqref="R21:S21" xr:uid="{00000000-0002-0000-0500-000004000000}">
      <formula1>900</formula1>
    </dataValidation>
    <dataValidation type="list" showInputMessage="1" showErrorMessage="1" errorTitle="Ошибка" error="Выберите значение из списка" sqref="J21" xr:uid="{00000000-0002-0000-0500-000005000000}">
      <formula1>name_rates_4_filter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List11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List12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modfrmDateChoose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modComm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modThisWorkbook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modfrmReestrMR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modfrmCheckUpdates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66.875" style="35" customWidth="1"/>
    <col min="9" max="9" width="116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96</v>
      </c>
    </row>
    <row r="2" spans="1:20" ht="22.2">
      <c r="F2" s="760" t="s">
        <v>566</v>
      </c>
      <c r="G2" s="761"/>
      <c r="H2" s="762"/>
      <c r="I2" s="593"/>
    </row>
    <row r="3" spans="1:20" ht="3" customHeight="1"/>
    <row r="4" spans="1:20" s="255" customFormat="1" ht="11.4">
      <c r="A4" s="319"/>
      <c r="B4" s="319"/>
      <c r="C4" s="319"/>
      <c r="D4" s="319"/>
      <c r="F4" s="719" t="s">
        <v>510</v>
      </c>
      <c r="G4" s="719"/>
      <c r="H4" s="719"/>
      <c r="I4" s="763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600000000000001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20.12.2021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.6">
      <c r="A8" s="764">
        <v>1</v>
      </c>
      <c r="B8" s="319"/>
      <c r="C8" s="319"/>
      <c r="D8" s="319"/>
      <c r="F8" s="469" t="e">
        <f ca="1">"2." &amp;mergeValue(A8)</f>
        <v>#NAME?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64"/>
      <c r="B9" s="319"/>
      <c r="C9" s="319"/>
      <c r="D9" s="319"/>
      <c r="F9" s="469" t="e">
        <f ca="1">"3." &amp;mergeValue(A9)</f>
        <v>#NAME?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64"/>
      <c r="B10" s="319"/>
      <c r="C10" s="319"/>
      <c r="D10" s="319"/>
      <c r="F10" s="469" t="e">
        <f ca="1">"4."&amp;mergeValue(A10)</f>
        <v>#NAME?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600000000000001">
      <c r="A11" s="764"/>
      <c r="B11" s="764">
        <v>1</v>
      </c>
      <c r="C11" s="477"/>
      <c r="D11" s="477"/>
      <c r="F11" s="469" t="e">
        <f ca="1">"4."&amp;mergeValue(A11) &amp;"."&amp;mergeValue(B11)</f>
        <v>#NAME?</v>
      </c>
      <c r="G11" s="461" t="s">
        <v>678</v>
      </c>
      <c r="H11" s="454" t="str">
        <f>IF(region_name="","",region_name)</f>
        <v>Московская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8">
      <c r="A12" s="764"/>
      <c r="B12" s="764"/>
      <c r="C12" s="764">
        <v>1</v>
      </c>
      <c r="D12" s="477"/>
      <c r="F12" s="469" t="e">
        <f ca="1">"4."&amp;mergeValue(A12) &amp;"."&amp;mergeValue(B12)&amp;"."&amp;mergeValue(C12)</f>
        <v>#NAME?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4"/>
      <c r="B13" s="764"/>
      <c r="C13" s="764"/>
      <c r="D13" s="477">
        <v>1</v>
      </c>
      <c r="F13" s="469" t="e">
        <f ca="1">"4."&amp;mergeValue(A13) &amp;"."&amp;mergeValue(B13)&amp;"."&amp;mergeValue(C13)&amp;"."&amp;mergeValue(D13)</f>
        <v>#NAME?</v>
      </c>
      <c r="G13" s="557" t="s">
        <v>573</v>
      </c>
      <c r="H13" s="454"/>
      <c r="I13" s="765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600000000000001">
      <c r="A14" s="764"/>
      <c r="B14" s="764"/>
      <c r="C14" s="764"/>
      <c r="D14" s="477"/>
      <c r="F14" s="473"/>
      <c r="G14" s="163" t="s">
        <v>4</v>
      </c>
      <c r="H14" s="478"/>
      <c r="I14" s="765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600000000000001">
      <c r="A15" s="764"/>
      <c r="B15" s="764"/>
      <c r="C15" s="477"/>
      <c r="D15" s="477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600000000000001">
      <c r="A16" s="764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600000000000001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9" t="s">
        <v>679</v>
      </c>
      <c r="H19" s="759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600-000000000000}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625" defaultRowHeight="13.8"/>
  <cols>
    <col min="1" max="6" width="10.625" style="35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5" customWidth="1"/>
    <col min="13" max="13" width="47.375" style="35" customWidth="1"/>
    <col min="14" max="14" width="1.75" style="35" hidden="1" customWidth="1"/>
    <col min="15" max="15" width="20.75" style="35" hidden="1" customWidth="1"/>
    <col min="16" max="17" width="23.75" style="35" hidden="1" customWidth="1"/>
    <col min="18" max="18" width="11.75" style="35" customWidth="1"/>
    <col min="19" max="19" width="3.75" style="35" customWidth="1"/>
    <col min="20" max="20" width="11.75" style="35" customWidth="1"/>
    <col min="21" max="21" width="8.625" style="35" hidden="1" customWidth="1"/>
    <col min="22" max="22" width="4.75" style="35" customWidth="1"/>
    <col min="23" max="23" width="115.75" style="35" customWidth="1"/>
    <col min="24" max="25" width="10.625" style="298"/>
    <col min="26" max="26" width="11.125" style="298" customWidth="1"/>
    <col min="27" max="34" width="10.625" style="298"/>
    <col min="35" max="16384" width="10.6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" customHeight="1">
      <c r="J5" s="86"/>
      <c r="K5" s="86"/>
      <c r="L5" s="760" t="s">
        <v>681</v>
      </c>
      <c r="M5" s="761"/>
      <c r="N5" s="761"/>
      <c r="O5" s="761"/>
      <c r="P5" s="761"/>
      <c r="Q5" s="761"/>
      <c r="R5" s="761"/>
      <c r="S5" s="761"/>
      <c r="T5" s="761"/>
      <c r="U5" s="762"/>
      <c r="V5" s="593"/>
    </row>
    <row r="6" spans="7:34" s="463" customFormat="1" ht="3" customHeight="1">
      <c r="G6" s="464"/>
      <c r="H6" s="464"/>
      <c r="L6" s="462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343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</row>
    <row r="7" spans="7:34" s="463" customFormat="1" ht="22.8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1"/>
      <c r="O7" s="776" t="str">
        <f>IF(NameOrPr_ch="",IF(NameOrPr="","",NameOrPr),NameOrPr_ch)</f>
        <v>КОМИТЕТ ПО ЦЕНАМ И ТАРИФАМ МОСКОВСКОЙ ОБЛАСТИ</v>
      </c>
      <c r="P7" s="776"/>
      <c r="Q7" s="776"/>
      <c r="R7" s="776"/>
      <c r="S7" s="776"/>
      <c r="T7" s="776"/>
      <c r="U7" s="776"/>
      <c r="V7" s="776"/>
      <c r="W7" s="6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600000000000001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1"/>
      <c r="O8" s="776" t="str">
        <f>IF(datePr_ch="",IF(datePr="","",datePr),datePr_ch)</f>
        <v>09.12.2021</v>
      </c>
      <c r="P8" s="776"/>
      <c r="Q8" s="776"/>
      <c r="R8" s="776"/>
      <c r="S8" s="776"/>
      <c r="T8" s="776"/>
      <c r="U8" s="776"/>
      <c r="V8" s="776"/>
      <c r="W8" s="6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600000000000001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1"/>
      <c r="O9" s="776" t="str">
        <f>IF(numberPr_ch="",IF(numberPr="","",numberPr),numberPr_ch)</f>
        <v>242-Р</v>
      </c>
      <c r="P9" s="776"/>
      <c r="Q9" s="776"/>
      <c r="R9" s="776"/>
      <c r="S9" s="776"/>
      <c r="T9" s="776"/>
      <c r="U9" s="776"/>
      <c r="V9" s="776"/>
      <c r="W9" s="6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600000000000001">
      <c r="G10" s="464"/>
      <c r="H10" s="464"/>
      <c r="L10" s="462"/>
      <c r="M10" s="656" t="s">
        <v>576</v>
      </c>
      <c r="N10" s="471"/>
      <c r="O10" s="776" t="str">
        <f>IF(IstPub_ch="",IF(IstPub="","",IstPub),IstPub_ch)</f>
        <v>https://ktc.mosreg.ru</v>
      </c>
      <c r="P10" s="776"/>
      <c r="Q10" s="776"/>
      <c r="R10" s="776"/>
      <c r="S10" s="776"/>
      <c r="T10" s="776"/>
      <c r="U10" s="776"/>
      <c r="V10" s="776"/>
      <c r="W10" s="6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3" hidden="1" customHeight="1">
      <c r="G11" s="254"/>
      <c r="H11" s="254"/>
      <c r="L11" s="754"/>
      <c r="M11" s="754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66"/>
      <c r="P12" s="766"/>
      <c r="Q12" s="766"/>
      <c r="R12" s="766"/>
      <c r="S12" s="766"/>
      <c r="T12" s="766"/>
      <c r="U12" s="766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19" t="s">
        <v>510</v>
      </c>
      <c r="M13" s="719"/>
      <c r="N13" s="719"/>
      <c r="O13" s="719"/>
      <c r="P13" s="719"/>
      <c r="Q13" s="719"/>
      <c r="R13" s="719"/>
      <c r="S13" s="719"/>
      <c r="T13" s="719"/>
      <c r="U13" s="719"/>
      <c r="V13" s="719"/>
      <c r="W13" s="719" t="s">
        <v>511</v>
      </c>
    </row>
    <row r="14" spans="7:34" ht="15" customHeight="1">
      <c r="J14" s="86"/>
      <c r="K14" s="86"/>
      <c r="L14" s="719" t="s">
        <v>95</v>
      </c>
      <c r="M14" s="719" t="s">
        <v>425</v>
      </c>
      <c r="N14" s="719"/>
      <c r="O14" s="781" t="s">
        <v>534</v>
      </c>
      <c r="P14" s="781"/>
      <c r="Q14" s="781"/>
      <c r="R14" s="781"/>
      <c r="S14" s="781"/>
      <c r="T14" s="781"/>
      <c r="U14" s="719" t="s">
        <v>344</v>
      </c>
      <c r="V14" s="780" t="s">
        <v>278</v>
      </c>
      <c r="W14" s="719"/>
    </row>
    <row r="15" spans="7:34" ht="14.25" customHeight="1">
      <c r="J15" s="86"/>
      <c r="K15" s="86"/>
      <c r="L15" s="719"/>
      <c r="M15" s="719"/>
      <c r="N15" s="719"/>
      <c r="O15" s="251" t="s">
        <v>535</v>
      </c>
      <c r="P15" s="767" t="s">
        <v>274</v>
      </c>
      <c r="Q15" s="767"/>
      <c r="R15" s="751" t="s">
        <v>536</v>
      </c>
      <c r="S15" s="751"/>
      <c r="T15" s="751"/>
      <c r="U15" s="719"/>
      <c r="V15" s="780"/>
      <c r="W15" s="719"/>
    </row>
    <row r="16" spans="7:34" ht="33.75" customHeight="1">
      <c r="J16" s="86"/>
      <c r="K16" s="86"/>
      <c r="L16" s="719"/>
      <c r="M16" s="719"/>
      <c r="N16" s="719"/>
      <c r="O16" s="435" t="s">
        <v>537</v>
      </c>
      <c r="P16" s="436" t="s">
        <v>538</v>
      </c>
      <c r="Q16" s="436" t="s">
        <v>405</v>
      </c>
      <c r="R16" s="437" t="s">
        <v>277</v>
      </c>
      <c r="S16" s="774" t="s">
        <v>276</v>
      </c>
      <c r="T16" s="774"/>
      <c r="U16" s="719"/>
      <c r="V16" s="780"/>
      <c r="W16" s="719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5">
        <f ca="1">OFFSET(S17,0,-1)+1</f>
        <v>7</v>
      </c>
      <c r="T17" s="775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8">
      <c r="A18" s="773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 t="e">
        <f ca="1">mergeValue(A18)</f>
        <v>#NAME?</v>
      </c>
      <c r="M18" s="578" t="s">
        <v>23</v>
      </c>
      <c r="N18" s="584"/>
      <c r="O18" s="748"/>
      <c r="P18" s="748"/>
      <c r="Q18" s="748"/>
      <c r="R18" s="748"/>
      <c r="S18" s="748"/>
      <c r="T18" s="748"/>
      <c r="U18" s="748"/>
      <c r="V18" s="748"/>
      <c r="W18" s="600" t="s">
        <v>543</v>
      </c>
    </row>
    <row r="19" spans="1:35" ht="34.200000000000003">
      <c r="A19" s="773"/>
      <c r="B19" s="773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e">
        <f ca="1">mergeValue(A19) &amp;"."&amp; mergeValue(B19)</f>
        <v>#NAME?</v>
      </c>
      <c r="M19" s="159" t="s">
        <v>18</v>
      </c>
      <c r="N19" s="285"/>
      <c r="O19" s="768"/>
      <c r="P19" s="768"/>
      <c r="Q19" s="768"/>
      <c r="R19" s="768"/>
      <c r="S19" s="768"/>
      <c r="T19" s="768"/>
      <c r="U19" s="768"/>
      <c r="V19" s="768"/>
      <c r="W19" s="286" t="s">
        <v>544</v>
      </c>
    </row>
    <row r="20" spans="1:35" ht="45.6">
      <c r="A20" s="773"/>
      <c r="B20" s="773"/>
      <c r="C20" s="773">
        <v>1</v>
      </c>
      <c r="D20" s="340"/>
      <c r="E20" s="342"/>
      <c r="F20" s="342"/>
      <c r="G20" s="342"/>
      <c r="H20" s="342"/>
      <c r="I20" s="344"/>
      <c r="J20" s="181"/>
      <c r="K20" s="101"/>
      <c r="L20" s="339" t="e">
        <f ca="1">mergeValue(A20) &amp;"."&amp; mergeValue(B20)&amp;"."&amp; mergeValue(C20)</f>
        <v>#NAME?</v>
      </c>
      <c r="M20" s="160" t="s">
        <v>402</v>
      </c>
      <c r="N20" s="285"/>
      <c r="O20" s="768"/>
      <c r="P20" s="768"/>
      <c r="Q20" s="768"/>
      <c r="R20" s="768"/>
      <c r="S20" s="768"/>
      <c r="T20" s="768"/>
      <c r="U20" s="768"/>
      <c r="V20" s="768"/>
      <c r="W20" s="286" t="s">
        <v>682</v>
      </c>
      <c r="AA20" s="317"/>
    </row>
    <row r="21" spans="1:35" ht="34.200000000000003">
      <c r="A21" s="773"/>
      <c r="B21" s="773"/>
      <c r="C21" s="773"/>
      <c r="D21" s="773">
        <v>1</v>
      </c>
      <c r="E21" s="342"/>
      <c r="F21" s="342"/>
      <c r="G21" s="342"/>
      <c r="H21" s="342"/>
      <c r="I21" s="766"/>
      <c r="J21" s="181"/>
      <c r="K21" s="101"/>
      <c r="L21" s="339" t="e">
        <f ca="1">mergeValue(A21) &amp;"."&amp; mergeValue(B21)&amp;"."&amp; mergeValue(C21)&amp;"."&amp; mergeValue(D21)</f>
        <v>#NAME?</v>
      </c>
      <c r="M21" s="161" t="s">
        <v>426</v>
      </c>
      <c r="N21" s="285"/>
      <c r="O21" s="783"/>
      <c r="P21" s="783"/>
      <c r="Q21" s="783"/>
      <c r="R21" s="783"/>
      <c r="S21" s="783"/>
      <c r="T21" s="783"/>
      <c r="U21" s="783"/>
      <c r="V21" s="783"/>
      <c r="W21" s="286" t="s">
        <v>683</v>
      </c>
      <c r="AA21" s="317"/>
    </row>
    <row r="22" spans="1:35" ht="45.6">
      <c r="A22" s="773"/>
      <c r="B22" s="773"/>
      <c r="C22" s="773"/>
      <c r="D22" s="773"/>
      <c r="E22" s="773">
        <v>1</v>
      </c>
      <c r="F22" s="342"/>
      <c r="G22" s="342"/>
      <c r="H22" s="342"/>
      <c r="I22" s="766"/>
      <c r="J22" s="766"/>
      <c r="K22" s="101"/>
      <c r="L22" s="339" t="e">
        <f ca="1">mergeValue(A22) &amp;"."&amp; mergeValue(B22)&amp;"."&amp; mergeValue(C22)&amp;"."&amp; mergeValue(D22)&amp;"."&amp; mergeValue(E22)</f>
        <v>#NAME?</v>
      </c>
      <c r="M22" s="172" t="s">
        <v>10</v>
      </c>
      <c r="N22" s="286"/>
      <c r="O22" s="782"/>
      <c r="P22" s="782"/>
      <c r="Q22" s="782"/>
      <c r="R22" s="782"/>
      <c r="S22" s="782"/>
      <c r="T22" s="782"/>
      <c r="U22" s="782"/>
      <c r="V22" s="782"/>
      <c r="W22" s="286" t="s">
        <v>545</v>
      </c>
      <c r="Y22" s="317" t="e">
        <f ca="1">strCheckUnique(Z22:Z25)</f>
        <v>#NAME?</v>
      </c>
      <c r="AA22" s="317"/>
    </row>
    <row r="23" spans="1:35" ht="66" customHeight="1">
      <c r="A23" s="773"/>
      <c r="B23" s="773"/>
      <c r="C23" s="773"/>
      <c r="D23" s="773"/>
      <c r="E23" s="773"/>
      <c r="F23" s="340">
        <v>1</v>
      </c>
      <c r="G23" s="340"/>
      <c r="H23" s="340"/>
      <c r="I23" s="766"/>
      <c r="J23" s="766"/>
      <c r="K23" s="344"/>
      <c r="L23" s="339" t="e">
        <f ca="1">mergeValue(A23) &amp;"."&amp; mergeValue(B23)&amp;"."&amp; mergeValue(C23)&amp;"."&amp; mergeValue(D23)&amp;"."&amp; mergeValue(E23)&amp;"."&amp; mergeValue(F23)</f>
        <v>#NAME?</v>
      </c>
      <c r="M23" s="646"/>
      <c r="N23" s="770"/>
      <c r="O23" s="192"/>
      <c r="P23" s="192"/>
      <c r="Q23" s="192"/>
      <c r="R23" s="771"/>
      <c r="S23" s="769" t="s">
        <v>87</v>
      </c>
      <c r="T23" s="771"/>
      <c r="U23" s="769" t="s">
        <v>88</v>
      </c>
      <c r="V23" s="282"/>
      <c r="W23" s="777" t="s">
        <v>546</v>
      </c>
      <c r="X23" s="599" t="e">
        <f ca="1">strCheckDate(O24:V24)</f>
        <v>#NAME?</v>
      </c>
      <c r="Z23" s="317" t="str">
        <f>IF(M23="","",M23 )</f>
        <v/>
      </c>
      <c r="AA23" s="317"/>
      <c r="AB23" s="317"/>
      <c r="AC23" s="317"/>
    </row>
    <row r="24" spans="1:35" hidden="1">
      <c r="A24" s="773"/>
      <c r="B24" s="773"/>
      <c r="C24" s="773"/>
      <c r="D24" s="773"/>
      <c r="E24" s="773"/>
      <c r="F24" s="340"/>
      <c r="G24" s="340"/>
      <c r="H24" s="340"/>
      <c r="I24" s="766"/>
      <c r="J24" s="766"/>
      <c r="K24" s="344"/>
      <c r="L24" s="171"/>
      <c r="M24" s="205"/>
      <c r="N24" s="770"/>
      <c r="O24" s="299"/>
      <c r="P24" s="296"/>
      <c r="Q24" s="297" t="str">
        <f>R23 &amp; "-" &amp; T23</f>
        <v>-</v>
      </c>
      <c r="R24" s="771"/>
      <c r="S24" s="769"/>
      <c r="T24" s="772"/>
      <c r="U24" s="769"/>
      <c r="V24" s="282"/>
      <c r="W24" s="778"/>
      <c r="AA24" s="317"/>
    </row>
    <row r="25" spans="1:35" customFormat="1" ht="15" customHeight="1">
      <c r="A25" s="773"/>
      <c r="B25" s="773"/>
      <c r="C25" s="773"/>
      <c r="D25" s="773"/>
      <c r="E25" s="773"/>
      <c r="F25" s="340"/>
      <c r="G25" s="340"/>
      <c r="H25" s="340"/>
      <c r="I25" s="766"/>
      <c r="J25" s="766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79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73"/>
      <c r="B26" s="773"/>
      <c r="C26" s="773"/>
      <c r="D26" s="773"/>
      <c r="E26" s="340"/>
      <c r="F26" s="342"/>
      <c r="G26" s="342"/>
      <c r="H26" s="342"/>
      <c r="I26" s="766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73"/>
      <c r="B27" s="773"/>
      <c r="C27" s="773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73"/>
      <c r="B28" s="773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73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" customHeight="1">
      <c r="M32" s="759" t="s">
        <v>706</v>
      </c>
      <c r="N32" s="759"/>
      <c r="O32" s="759"/>
      <c r="P32" s="759"/>
      <c r="Q32" s="759"/>
      <c r="R32" s="759"/>
      <c r="S32" s="759"/>
      <c r="T32" s="759"/>
      <c r="U32" s="759"/>
      <c r="V32" s="759"/>
    </row>
  </sheetData>
  <sheetProtection password="FA9C" sheet="1" objects="1" scenarios="1" formatColumns="0" formatRows="0"/>
  <dataConsolidate leftLabels="1" link="1"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 xr:uid="{00000000-0002-0000-0700-000000000000}">
      <formula1>900</formula1>
    </dataValidation>
    <dataValidation allowBlank="1" promptTitle="checkPeriodRange" sqref="Q24" xr:uid="{00000000-0002-0000-0700-000001000000}"/>
    <dataValidation type="list" allowBlank="1" showInputMessage="1" showErrorMessage="1" errorTitle="Ошибка" error="Выберите значение из списка" sqref="O22" xr:uid="{00000000-0002-0000-0700-000002000000}">
      <formula1>kind_of_cons</formula1>
    </dataValidation>
    <dataValidation allowBlank="1" sqref="S25:S30" xr:uid="{00000000-0002-0000-07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700-000004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700-000005000000}"/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7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66.875" style="35" customWidth="1"/>
    <col min="9" max="9" width="115.75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52</v>
      </c>
    </row>
    <row r="2" spans="1:20" ht="22.2">
      <c r="F2" s="760" t="s">
        <v>566</v>
      </c>
      <c r="G2" s="761"/>
      <c r="H2" s="762"/>
      <c r="I2" s="593"/>
    </row>
    <row r="3" spans="1:20" ht="3" customHeight="1"/>
    <row r="4" spans="1:20" s="255" customFormat="1" ht="11.4">
      <c r="A4" s="319"/>
      <c r="B4" s="319"/>
      <c r="C4" s="319"/>
      <c r="D4" s="319"/>
      <c r="F4" s="719" t="s">
        <v>510</v>
      </c>
      <c r="G4" s="719"/>
      <c r="H4" s="719"/>
      <c r="I4" s="763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600000000000001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20.12.2021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.6">
      <c r="A8" s="764">
        <v>1</v>
      </c>
      <c r="B8" s="319"/>
      <c r="C8" s="319"/>
      <c r="D8" s="319"/>
      <c r="F8" s="469" t="e">
        <f ca="1">"2." &amp;mergeValue(A8)</f>
        <v>#NAME?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64"/>
      <c r="B9" s="319"/>
      <c r="C9" s="319"/>
      <c r="D9" s="319"/>
      <c r="F9" s="469" t="e">
        <f ca="1">"3." &amp;mergeValue(A9)</f>
        <v>#NAME?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64"/>
      <c r="B10" s="319"/>
      <c r="C10" s="319"/>
      <c r="D10" s="319"/>
      <c r="F10" s="469" t="e">
        <f ca="1">"4."&amp;mergeValue(A10)</f>
        <v>#NAME?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600000000000001">
      <c r="A11" s="764"/>
      <c r="B11" s="764">
        <v>1</v>
      </c>
      <c r="C11" s="479"/>
      <c r="D11" s="479"/>
      <c r="F11" s="469" t="e">
        <f ca="1">"4."&amp;mergeValue(A11) &amp;"."&amp;mergeValue(B11)</f>
        <v>#NAME?</v>
      </c>
      <c r="G11" s="461" t="s">
        <v>678</v>
      </c>
      <c r="H11" s="454" t="str">
        <f>IF(region_name="","",region_name)</f>
        <v>Московская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8">
      <c r="A12" s="764"/>
      <c r="B12" s="764"/>
      <c r="C12" s="764">
        <v>1</v>
      </c>
      <c r="D12" s="479"/>
      <c r="F12" s="469" t="e">
        <f ca="1">"4."&amp;mergeValue(A12) &amp;"."&amp;mergeValue(B12)&amp;"."&amp;mergeValue(C12)</f>
        <v>#NAME?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4"/>
      <c r="B13" s="764"/>
      <c r="C13" s="764"/>
      <c r="D13" s="479">
        <v>1</v>
      </c>
      <c r="F13" s="469" t="e">
        <f ca="1">"4."&amp;mergeValue(A13) &amp;"."&amp;mergeValue(B13)&amp;"."&amp;mergeValue(C13)&amp;"."&amp;mergeValue(D13)</f>
        <v>#NAME?</v>
      </c>
      <c r="G13" s="557" t="s">
        <v>573</v>
      </c>
      <c r="H13" s="454"/>
      <c r="I13" s="765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600000000000001">
      <c r="A14" s="764"/>
      <c r="B14" s="764"/>
      <c r="C14" s="764"/>
      <c r="D14" s="479"/>
      <c r="F14" s="473"/>
      <c r="G14" s="163" t="s">
        <v>4</v>
      </c>
      <c r="H14" s="478"/>
      <c r="I14" s="765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600000000000001">
      <c r="A15" s="764"/>
      <c r="B15" s="764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600000000000001">
      <c r="A16" s="764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600000000000001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9" t="s">
        <v>679</v>
      </c>
      <c r="H19" s="759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800-000000000000}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607</vt:i4>
      </vt:variant>
    </vt:vector>
  </HeadingPairs>
  <TitlesOfParts>
    <vt:vector size="619" baseType="lpstr">
      <vt:lpstr>Инструкция</vt:lpstr>
      <vt:lpstr>Титульный</vt:lpstr>
      <vt:lpstr>Территории</vt:lpstr>
      <vt:lpstr>Перечень тарифов</vt:lpstr>
      <vt:lpstr>Форма 1.0.1 | Т-пит</vt:lpstr>
      <vt:lpstr>Форма 2.2 | Т-пит</vt:lpstr>
      <vt:lpstr>Форма 1.0.1 | Форма 2.11</vt:lpstr>
      <vt:lpstr>Форма 2.11</vt:lpstr>
      <vt:lpstr>Форма 1.0.1 | Форма 2.12</vt:lpstr>
      <vt:lpstr>Форма 2.12</vt:lpstr>
      <vt:lpstr>Комментарии</vt:lpstr>
      <vt:lpstr>Проверка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Пользователь</cp:lastModifiedBy>
  <cp:lastPrinted>2013-08-29T08:11:20Z</cp:lastPrinted>
  <dcterms:created xsi:type="dcterms:W3CDTF">2004-05-21T07:18:45Z</dcterms:created>
  <dcterms:modified xsi:type="dcterms:W3CDTF">2021-12-21T06:37:30Z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